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Korisnik\OneDrive\OneDrive - CARNET\Desktop\2025.g. IV. OŠ BJELOVAR\FINANCIJSKI PLAN 2026\"/>
    </mc:Choice>
  </mc:AlternateContent>
  <bookViews>
    <workbookView xWindow="0" yWindow="0" windowWidth="28800" windowHeight="11715" firstSheet="7" activeTab="11"/>
  </bookViews>
  <sheets>
    <sheet name="SAŽETAK" sheetId="10" r:id="rId1"/>
    <sheet name="List4" sheetId="14" state="hidden" r:id="rId2"/>
    <sheet name="List1" sheetId="11" state="hidden" r:id="rId3"/>
    <sheet name=" Račun prihoda i rashoda" sheetId="3" r:id="rId4"/>
    <sheet name="List3" sheetId="13" state="hidden" r:id="rId5"/>
    <sheet name="Prihodi i rashodi po izvorima" sheetId="8" r:id="rId6"/>
    <sheet name="Rashodi prema funkcijskoj kl" sheetId="5" r:id="rId7"/>
    <sheet name="Račun financiranja" sheetId="6" r:id="rId8"/>
    <sheet name="Račun financiranja po izvorima" sheetId="9" r:id="rId9"/>
    <sheet name="POSEBNI DIO" sheetId="7" r:id="rId10"/>
    <sheet name="FINANCIJSKI PLAN 2026 - GRAD" sheetId="2" r:id="rId11"/>
    <sheet name="FINANCIJSKI PLAN 2026 - ŠO" sheetId="16" r:id="rId12"/>
    <sheet name="List2" sheetId="12" state="hidden" r:id="rId1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9" i="16" l="1"/>
  <c r="P20" i="16"/>
  <c r="P23" i="16"/>
  <c r="O24" i="16"/>
  <c r="P24" i="16" s="1"/>
  <c r="O18" i="16"/>
  <c r="O22" i="16" s="1"/>
  <c r="L21" i="16"/>
  <c r="P21" i="16" s="1"/>
  <c r="K18" i="16"/>
  <c r="K17" i="16"/>
  <c r="H18" i="16"/>
  <c r="H17" i="16"/>
  <c r="F18" i="16"/>
  <c r="F17" i="16"/>
  <c r="E18" i="16"/>
  <c r="E17" i="16"/>
  <c r="D18" i="16"/>
  <c r="O9" i="16"/>
  <c r="N7" i="16"/>
  <c r="P7" i="16" s="1"/>
  <c r="M6" i="16"/>
  <c r="P6" i="16" s="1"/>
  <c r="K4" i="16"/>
  <c r="J8" i="16"/>
  <c r="H8" i="16"/>
  <c r="G4" i="16"/>
  <c r="P17" i="16" l="1"/>
  <c r="P4" i="16"/>
  <c r="O25" i="16"/>
  <c r="F8" i="16"/>
  <c r="E8" i="16"/>
  <c r="O28" i="16" l="1"/>
  <c r="D8" i="16"/>
  <c r="D9" i="16" s="1"/>
  <c r="C8" i="16"/>
  <c r="N25" i="16"/>
  <c r="M25" i="16"/>
  <c r="L25" i="16"/>
  <c r="I25" i="16"/>
  <c r="R24" i="16"/>
  <c r="S24" i="16" s="1"/>
  <c r="Q23" i="16"/>
  <c r="Q22" i="16"/>
  <c r="N22" i="16"/>
  <c r="M22" i="16"/>
  <c r="L22" i="16"/>
  <c r="K22" i="16"/>
  <c r="J22" i="16"/>
  <c r="I22" i="16"/>
  <c r="H22" i="16"/>
  <c r="G22" i="16"/>
  <c r="F22" i="16"/>
  <c r="E22" i="16"/>
  <c r="D22" i="16"/>
  <c r="Q21" i="16"/>
  <c r="R21" i="16"/>
  <c r="S21" i="16" s="1"/>
  <c r="R19" i="16"/>
  <c r="S19" i="16" s="1"/>
  <c r="Q17" i="16"/>
  <c r="R17" i="16"/>
  <c r="S17" i="16" s="1"/>
  <c r="Q14" i="16"/>
  <c r="P14" i="16"/>
  <c r="N12" i="16"/>
  <c r="P12" i="16" s="1"/>
  <c r="R12" i="16" s="1"/>
  <c r="S12" i="16" s="1"/>
  <c r="M12" i="16"/>
  <c r="L12" i="16"/>
  <c r="J12" i="16"/>
  <c r="I12" i="16"/>
  <c r="H12" i="16"/>
  <c r="F12" i="16"/>
  <c r="E12" i="16"/>
  <c r="Q11" i="16"/>
  <c r="N9" i="16"/>
  <c r="M9" i="16"/>
  <c r="L9" i="16"/>
  <c r="K9" i="16"/>
  <c r="J9" i="16"/>
  <c r="I9" i="16"/>
  <c r="H9" i="16"/>
  <c r="G9" i="16"/>
  <c r="F9" i="16"/>
  <c r="E9" i="16"/>
  <c r="Q8" i="16"/>
  <c r="R7" i="16"/>
  <c r="S7" i="16" s="1"/>
  <c r="Q6" i="16"/>
  <c r="R6" i="16"/>
  <c r="S6" i="16" s="1"/>
  <c r="Q5" i="16"/>
  <c r="P5" i="16"/>
  <c r="R5" i="16" s="1"/>
  <c r="S5" i="16" s="1"/>
  <c r="Q4" i="16"/>
  <c r="R4" i="16"/>
  <c r="S4" i="16" s="1"/>
  <c r="P25" i="16" l="1"/>
  <c r="S25" i="16" s="1"/>
  <c r="P8" i="16"/>
  <c r="R8" i="16" s="1"/>
  <c r="S8" i="16" s="1"/>
  <c r="C18" i="16"/>
  <c r="P18" i="16" s="1"/>
  <c r="F28" i="16"/>
  <c r="J28" i="16"/>
  <c r="N28" i="16"/>
  <c r="N65442" i="16" s="1"/>
  <c r="C9" i="16"/>
  <c r="Q9" i="16"/>
  <c r="Q28" i="16" s="1"/>
  <c r="M28" i="16"/>
  <c r="G28" i="16"/>
  <c r="K28" i="16"/>
  <c r="D28" i="16"/>
  <c r="H28" i="16"/>
  <c r="L28" i="16"/>
  <c r="E28" i="16"/>
  <c r="I28" i="16"/>
  <c r="P9" i="16" l="1"/>
  <c r="R9" i="16" s="1"/>
  <c r="C22" i="16"/>
  <c r="R18" i="16"/>
  <c r="S18" i="16" s="1"/>
  <c r="R25" i="16"/>
  <c r="P15" i="16" l="1"/>
  <c r="R13" i="16"/>
  <c r="P22" i="16"/>
  <c r="P28" i="16" s="1"/>
  <c r="C28" i="16"/>
  <c r="S9" i="16"/>
  <c r="P27" i="16" l="1"/>
  <c r="R22" i="16"/>
  <c r="S13" i="16"/>
  <c r="D19" i="8"/>
  <c r="F405" i="7"/>
  <c r="G405" i="7"/>
  <c r="E405" i="7"/>
  <c r="D18" i="8"/>
  <c r="D12" i="8"/>
  <c r="S22" i="16" l="1"/>
  <c r="R28" i="16"/>
  <c r="R27" i="16"/>
  <c r="G33" i="3"/>
  <c r="H33" i="3"/>
  <c r="F33" i="3"/>
  <c r="G29" i="3"/>
  <c r="H29" i="3"/>
  <c r="F29" i="3"/>
  <c r="G28" i="3"/>
  <c r="H28" i="3"/>
  <c r="F28" i="3"/>
  <c r="G27" i="3"/>
  <c r="H27" i="3"/>
  <c r="F27" i="3"/>
  <c r="G26" i="3"/>
  <c r="H26" i="3"/>
  <c r="F26" i="3"/>
  <c r="F407" i="7"/>
  <c r="G407" i="7"/>
  <c r="E407" i="7"/>
  <c r="F16" i="3"/>
  <c r="F15" i="3"/>
  <c r="F14" i="3"/>
  <c r="G16" i="3"/>
  <c r="H16" i="3"/>
  <c r="G15" i="3"/>
  <c r="H15" i="3"/>
  <c r="G14" i="3"/>
  <c r="H14" i="3"/>
  <c r="E27" i="8"/>
  <c r="F27" i="8"/>
  <c r="E34" i="8"/>
  <c r="F34" i="8"/>
  <c r="D34" i="8"/>
  <c r="E49" i="7"/>
  <c r="E50" i="7"/>
  <c r="F50" i="7"/>
  <c r="F49" i="7"/>
  <c r="D138" i="2"/>
  <c r="D123" i="2"/>
  <c r="E28" i="8"/>
  <c r="F28" i="8"/>
  <c r="F376" i="7"/>
  <c r="F370" i="7"/>
  <c r="D29" i="8"/>
  <c r="D28" i="8"/>
  <c r="E19" i="8"/>
  <c r="E15" i="8"/>
  <c r="F15" i="8"/>
  <c r="F429" i="7"/>
  <c r="D431" i="7"/>
  <c r="D430" i="7" s="1"/>
  <c r="D428" i="7" s="1"/>
  <c r="C431" i="7"/>
  <c r="G430" i="7"/>
  <c r="G428" i="7" s="1"/>
  <c r="F430" i="7"/>
  <c r="F428" i="7" s="1"/>
  <c r="E430" i="7"/>
  <c r="E428" i="7" s="1"/>
  <c r="C430" i="7"/>
  <c r="C428" i="7"/>
  <c r="G426" i="7"/>
  <c r="G425" i="7" s="1"/>
  <c r="G424" i="7" s="1"/>
  <c r="F426" i="7"/>
  <c r="E426" i="7"/>
  <c r="D426" i="7"/>
  <c r="C426" i="7"/>
  <c r="C425" i="7" s="1"/>
  <c r="C424" i="7" s="1"/>
  <c r="F425" i="7"/>
  <c r="F424" i="7" s="1"/>
  <c r="E425" i="7"/>
  <c r="E424" i="7" s="1"/>
  <c r="D425" i="7"/>
  <c r="D424" i="7" s="1"/>
  <c r="G419" i="7"/>
  <c r="G418" i="7" s="1"/>
  <c r="G417" i="7" s="1"/>
  <c r="F419" i="7"/>
  <c r="F418" i="7" s="1"/>
  <c r="F417" i="7" s="1"/>
  <c r="E419" i="7"/>
  <c r="E418" i="7" s="1"/>
  <c r="E417" i="7" s="1"/>
  <c r="D15" i="8" s="1"/>
  <c r="D419" i="7"/>
  <c r="D418" i="7" s="1"/>
  <c r="D417" i="7" s="1"/>
  <c r="C419" i="7"/>
  <c r="C418" i="7" s="1"/>
  <c r="C417" i="7" s="1"/>
  <c r="G415" i="7"/>
  <c r="F415" i="7"/>
  <c r="F414" i="7" s="1"/>
  <c r="F413" i="7" s="1"/>
  <c r="E415" i="7"/>
  <c r="E414" i="7" s="1"/>
  <c r="E413" i="7" s="1"/>
  <c r="D415" i="7"/>
  <c r="D414" i="7" s="1"/>
  <c r="D413" i="7" s="1"/>
  <c r="C415" i="7"/>
  <c r="C414" i="7" s="1"/>
  <c r="C413" i="7" s="1"/>
  <c r="G414" i="7"/>
  <c r="G413" i="7" s="1"/>
  <c r="O138" i="2"/>
  <c r="F409" i="7"/>
  <c r="G409" i="7" s="1"/>
  <c r="F408" i="7"/>
  <c r="F406" i="7" s="1"/>
  <c r="G12" i="3" s="1"/>
  <c r="E406" i="7"/>
  <c r="D407" i="7"/>
  <c r="D406" i="7" s="1"/>
  <c r="D405" i="7" s="1"/>
  <c r="C407" i="7"/>
  <c r="C406" i="7"/>
  <c r="C405" i="7" s="1"/>
  <c r="F404" i="7"/>
  <c r="F403" i="7" s="1"/>
  <c r="E403" i="7"/>
  <c r="D403" i="7"/>
  <c r="C403" i="7"/>
  <c r="C397" i="7" s="1"/>
  <c r="C396" i="7" s="1"/>
  <c r="F402" i="7"/>
  <c r="G402" i="7" s="1"/>
  <c r="F399" i="7"/>
  <c r="G399" i="7" s="1"/>
  <c r="E398" i="7"/>
  <c r="D398" i="7"/>
  <c r="C398" i="7"/>
  <c r="F395" i="7"/>
  <c r="G395" i="7" s="1"/>
  <c r="G394" i="7" s="1"/>
  <c r="G393" i="7" s="1"/>
  <c r="G392" i="7" s="1"/>
  <c r="E394" i="7"/>
  <c r="E393" i="7" s="1"/>
  <c r="E392" i="7" s="1"/>
  <c r="D394" i="7"/>
  <c r="D393" i="7" s="1"/>
  <c r="C394" i="7"/>
  <c r="C393" i="7" s="1"/>
  <c r="S27" i="16" l="1"/>
  <c r="S28" i="16"/>
  <c r="F12" i="3"/>
  <c r="F11" i="3"/>
  <c r="F398" i="7"/>
  <c r="F397" i="7" s="1"/>
  <c r="F396" i="7" s="1"/>
  <c r="G398" i="7"/>
  <c r="E429" i="7"/>
  <c r="G429" i="7"/>
  <c r="E397" i="7"/>
  <c r="E396" i="7" s="1"/>
  <c r="F394" i="7"/>
  <c r="F393" i="7" s="1"/>
  <c r="F392" i="7" s="1"/>
  <c r="D397" i="7"/>
  <c r="D396" i="7" s="1"/>
  <c r="G404" i="7"/>
  <c r="G403" i="7" s="1"/>
  <c r="G408" i="7"/>
  <c r="G406" i="7" s="1"/>
  <c r="G183" i="7"/>
  <c r="F183" i="7"/>
  <c r="F182" i="7" s="1"/>
  <c r="E183" i="7"/>
  <c r="E182" i="7" s="1"/>
  <c r="D183" i="7"/>
  <c r="D182" i="7" s="1"/>
  <c r="G182" i="7"/>
  <c r="G180" i="7"/>
  <c r="G179" i="7" s="1"/>
  <c r="F180" i="7"/>
  <c r="F179" i="7" s="1"/>
  <c r="E180" i="7"/>
  <c r="E179" i="7" s="1"/>
  <c r="D180" i="7"/>
  <c r="D179" i="7" s="1"/>
  <c r="C180" i="7"/>
  <c r="C179" i="7" s="1"/>
  <c r="C178" i="7" s="1"/>
  <c r="G176" i="7"/>
  <c r="F176" i="7"/>
  <c r="E176" i="7"/>
  <c r="D176" i="7"/>
  <c r="C176" i="7"/>
  <c r="G174" i="7"/>
  <c r="F174" i="7"/>
  <c r="E174" i="7"/>
  <c r="D174" i="7"/>
  <c r="C174" i="7"/>
  <c r="G171" i="7"/>
  <c r="F171" i="7"/>
  <c r="E171" i="7"/>
  <c r="E170" i="7" s="1"/>
  <c r="D171" i="7"/>
  <c r="C171" i="7"/>
  <c r="G168" i="7"/>
  <c r="F168" i="7"/>
  <c r="E168" i="7"/>
  <c r="D168" i="7"/>
  <c r="C168" i="7"/>
  <c r="G166" i="7"/>
  <c r="F166" i="7"/>
  <c r="E166" i="7"/>
  <c r="D166" i="7"/>
  <c r="C166" i="7"/>
  <c r="G164" i="7"/>
  <c r="F164" i="7"/>
  <c r="E164" i="7"/>
  <c r="D164" i="7"/>
  <c r="C164" i="7"/>
  <c r="F138" i="7"/>
  <c r="G138" i="7"/>
  <c r="F140" i="7"/>
  <c r="G140" i="7"/>
  <c r="F142" i="7"/>
  <c r="G142" i="7"/>
  <c r="F145" i="7"/>
  <c r="G145" i="7"/>
  <c r="F148" i="7"/>
  <c r="G148" i="7"/>
  <c r="F150" i="7"/>
  <c r="G150" i="7"/>
  <c r="F154" i="7"/>
  <c r="F153" i="7" s="1"/>
  <c r="G154" i="7"/>
  <c r="G153" i="7" s="1"/>
  <c r="F157" i="7"/>
  <c r="F156" i="7" s="1"/>
  <c r="G157" i="7"/>
  <c r="G156" i="7" s="1"/>
  <c r="E54" i="7"/>
  <c r="E61" i="7"/>
  <c r="D27" i="8" s="1"/>
  <c r="G84" i="7"/>
  <c r="G83" i="7" s="1"/>
  <c r="G82" i="7" s="1"/>
  <c r="F84" i="7"/>
  <c r="F83" i="7" s="1"/>
  <c r="F82" i="7" s="1"/>
  <c r="E84" i="7"/>
  <c r="E83" i="7" s="1"/>
  <c r="E82" i="7" s="1"/>
  <c r="D84" i="7"/>
  <c r="D83" i="7" s="1"/>
  <c r="D82" i="7" s="1"/>
  <c r="C84" i="7"/>
  <c r="C83" i="7" s="1"/>
  <c r="C82" i="7" s="1"/>
  <c r="G78" i="7"/>
  <c r="G77" i="7" s="1"/>
  <c r="F78" i="7"/>
  <c r="F77" i="7" s="1"/>
  <c r="E78" i="7"/>
  <c r="E77" i="7" s="1"/>
  <c r="D78" i="7"/>
  <c r="D77" i="7" s="1"/>
  <c r="C78" i="7"/>
  <c r="C77" i="7" s="1"/>
  <c r="G71" i="7"/>
  <c r="F71" i="7"/>
  <c r="E71" i="7"/>
  <c r="D71" i="7"/>
  <c r="C71" i="7"/>
  <c r="G61" i="7"/>
  <c r="F61" i="7"/>
  <c r="D61" i="7"/>
  <c r="C61" i="7"/>
  <c r="G54" i="7"/>
  <c r="F54" i="7"/>
  <c r="D54" i="7"/>
  <c r="C54" i="7"/>
  <c r="G51" i="7"/>
  <c r="F51" i="7"/>
  <c r="E51" i="7"/>
  <c r="D51" i="7"/>
  <c r="C51" i="7"/>
  <c r="F19" i="8" l="1"/>
  <c r="H12" i="3"/>
  <c r="G397" i="7"/>
  <c r="G396" i="7" s="1"/>
  <c r="G178" i="7"/>
  <c r="F178" i="7"/>
  <c r="D178" i="7"/>
  <c r="G170" i="7"/>
  <c r="F144" i="7"/>
  <c r="F170" i="7"/>
  <c r="G50" i="7"/>
  <c r="G49" i="7" s="1"/>
  <c r="D170" i="7"/>
  <c r="G152" i="7"/>
  <c r="D163" i="7"/>
  <c r="C163" i="7"/>
  <c r="F163" i="7"/>
  <c r="C170" i="7"/>
  <c r="G163" i="7"/>
  <c r="E178" i="7"/>
  <c r="E163" i="7"/>
  <c r="E162" i="7" s="1"/>
  <c r="G137" i="7"/>
  <c r="F137" i="7"/>
  <c r="F152" i="7"/>
  <c r="G144" i="7"/>
  <c r="D50" i="7"/>
  <c r="D49" i="7" s="1"/>
  <c r="C50" i="7"/>
  <c r="C49" i="7" s="1"/>
  <c r="P135" i="2"/>
  <c r="H138" i="2"/>
  <c r="L138" i="2"/>
  <c r="M138" i="2"/>
  <c r="N138" i="2"/>
  <c r="N123" i="2"/>
  <c r="P42" i="2"/>
  <c r="D162" i="7" l="1"/>
  <c r="F162" i="7"/>
  <c r="F136" i="7"/>
  <c r="G162" i="7"/>
  <c r="C162" i="7"/>
  <c r="G136" i="7"/>
  <c r="N21" i="2"/>
  <c r="P17" i="2"/>
  <c r="L123" i="2"/>
  <c r="M123" i="2"/>
  <c r="O123" i="2"/>
  <c r="L135" i="2"/>
  <c r="O135" i="2"/>
  <c r="P74" i="2"/>
  <c r="P68" i="2"/>
  <c r="P64" i="2"/>
  <c r="P63" i="2"/>
  <c r="P62" i="2"/>
  <c r="P61" i="2"/>
  <c r="P39" i="2"/>
  <c r="P29" i="2"/>
  <c r="P133" i="2"/>
  <c r="P51" i="2"/>
  <c r="P50" i="2"/>
  <c r="P43" i="2"/>
  <c r="P37" i="2"/>
  <c r="P36" i="2"/>
  <c r="P34" i="2"/>
  <c r="P33" i="2"/>
  <c r="P31" i="2"/>
  <c r="P30" i="2"/>
  <c r="P32" i="2"/>
  <c r="P35" i="2"/>
  <c r="P38" i="2"/>
  <c r="P40" i="2"/>
  <c r="P41" i="2"/>
  <c r="P44" i="2"/>
  <c r="P45" i="2"/>
  <c r="P46" i="2"/>
  <c r="P47" i="2"/>
  <c r="P48" i="2"/>
  <c r="P49" i="2"/>
  <c r="P52" i="2"/>
  <c r="P53" i="2"/>
  <c r="P54" i="2"/>
  <c r="P55" i="2"/>
  <c r="P56" i="2"/>
  <c r="P57" i="2"/>
  <c r="P58" i="2"/>
  <c r="P59" i="2"/>
  <c r="P60" i="2"/>
  <c r="P65" i="2"/>
  <c r="P66" i="2"/>
  <c r="P67" i="2"/>
  <c r="P69" i="2"/>
  <c r="P70" i="2"/>
  <c r="P71" i="2"/>
  <c r="P72" i="2"/>
  <c r="P73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4" i="2"/>
  <c r="P125" i="2"/>
  <c r="P126" i="2"/>
  <c r="P127" i="2"/>
  <c r="P128" i="2"/>
  <c r="P129" i="2"/>
  <c r="P130" i="2"/>
  <c r="P131" i="2"/>
  <c r="P132" i="2"/>
  <c r="P134" i="2"/>
  <c r="P18" i="2"/>
  <c r="P11" i="2"/>
  <c r="P6" i="2"/>
  <c r="P4" i="2"/>
  <c r="M21" i="2"/>
  <c r="L21" i="2"/>
  <c r="M135" i="2"/>
  <c r="P123" i="2" l="1"/>
  <c r="F123" i="2"/>
  <c r="P7" i="2"/>
  <c r="F21" i="2"/>
  <c r="F138" i="2" s="1"/>
  <c r="P5" i="2" l="1"/>
  <c r="P8" i="2"/>
  <c r="P9" i="2"/>
  <c r="P10" i="2"/>
  <c r="P12" i="2"/>
  <c r="P13" i="2"/>
  <c r="P14" i="2"/>
  <c r="P15" i="2"/>
  <c r="P16" i="2"/>
  <c r="P19" i="2"/>
  <c r="P20" i="2"/>
  <c r="P22" i="2"/>
  <c r="P23" i="2"/>
  <c r="P25" i="2"/>
  <c r="P26" i="2"/>
  <c r="P27" i="2"/>
  <c r="D21" i="2"/>
  <c r="E197" i="7" l="1"/>
  <c r="E196" i="7" s="1"/>
  <c r="F197" i="7"/>
  <c r="F196" i="7" s="1"/>
  <c r="G197" i="7"/>
  <c r="G196" i="7" s="1"/>
  <c r="D194" i="7"/>
  <c r="D197" i="7"/>
  <c r="D196" i="7" s="1"/>
  <c r="H116" i="7"/>
  <c r="E157" i="7"/>
  <c r="E156" i="7" s="1"/>
  <c r="D157" i="7"/>
  <c r="D156" i="7" s="1"/>
  <c r="E131" i="7"/>
  <c r="E130" i="7" s="1"/>
  <c r="F131" i="7"/>
  <c r="F130" i="7" s="1"/>
  <c r="G131" i="7"/>
  <c r="G130" i="7" s="1"/>
  <c r="H91" i="7"/>
  <c r="D131" i="7"/>
  <c r="D130" i="7" s="1"/>
  <c r="D126" i="7" s="1"/>
  <c r="D192" i="7" l="1"/>
  <c r="F35" i="10"/>
  <c r="D14" i="7" l="1"/>
  <c r="D21" i="7"/>
  <c r="E305" i="7" l="1"/>
  <c r="F305" i="7"/>
  <c r="G305" i="7"/>
  <c r="E298" i="7"/>
  <c r="F298" i="7"/>
  <c r="G298" i="7"/>
  <c r="G370" i="7"/>
  <c r="E370" i="7"/>
  <c r="E317" i="7"/>
  <c r="E361" i="7" l="1"/>
  <c r="F361" i="7"/>
  <c r="G361" i="7"/>
  <c r="E150" i="7" l="1"/>
  <c r="O24" i="2" l="1"/>
  <c r="P3" i="2" l="1"/>
  <c r="C123" i="2" l="1"/>
  <c r="C370" i="7" l="1"/>
  <c r="D361" i="7"/>
  <c r="D355" i="7"/>
  <c r="D305" i="7" l="1"/>
  <c r="C361" i="7"/>
  <c r="C334" i="7" l="1"/>
  <c r="C332" i="7"/>
  <c r="C331" i="7" l="1"/>
  <c r="D30" i="3" s="1"/>
  <c r="D246" i="7"/>
  <c r="G218" i="7"/>
  <c r="G217" i="7" s="1"/>
  <c r="G216" i="7" s="1"/>
  <c r="F218" i="7"/>
  <c r="F217" i="7" s="1"/>
  <c r="F216" i="7" s="1"/>
  <c r="E218" i="7"/>
  <c r="E217" i="7" s="1"/>
  <c r="E216" i="7" s="1"/>
  <c r="D218" i="7"/>
  <c r="D217" i="7" s="1"/>
  <c r="D216" i="7" s="1"/>
  <c r="C218" i="7"/>
  <c r="C217" i="7" s="1"/>
  <c r="C216" i="7" s="1"/>
  <c r="G214" i="7"/>
  <c r="F214" i="7"/>
  <c r="E214" i="7"/>
  <c r="D214" i="7"/>
  <c r="C214" i="7"/>
  <c r="G211" i="7"/>
  <c r="F211" i="7"/>
  <c r="E211" i="7"/>
  <c r="E210" i="7" s="1"/>
  <c r="D211" i="7"/>
  <c r="C211" i="7"/>
  <c r="G208" i="7"/>
  <c r="F208" i="7"/>
  <c r="E208" i="7"/>
  <c r="D208" i="7"/>
  <c r="C208" i="7"/>
  <c r="G206" i="7"/>
  <c r="F206" i="7"/>
  <c r="E206" i="7"/>
  <c r="D206" i="7"/>
  <c r="C206" i="7"/>
  <c r="G204" i="7"/>
  <c r="F204" i="7"/>
  <c r="E204" i="7"/>
  <c r="D204" i="7"/>
  <c r="C204" i="7"/>
  <c r="G194" i="7"/>
  <c r="F194" i="7"/>
  <c r="E194" i="7"/>
  <c r="D193" i="7"/>
  <c r="C194" i="7"/>
  <c r="C193" i="7" s="1"/>
  <c r="C192" i="7" s="1"/>
  <c r="G190" i="7"/>
  <c r="G189" i="7" s="1"/>
  <c r="G188" i="7" s="1"/>
  <c r="F190" i="7"/>
  <c r="F189" i="7" s="1"/>
  <c r="F188" i="7" s="1"/>
  <c r="E190" i="7"/>
  <c r="E189" i="7" s="1"/>
  <c r="E188" i="7" s="1"/>
  <c r="D190" i="7"/>
  <c r="D189" i="7" s="1"/>
  <c r="D188" i="7" s="1"/>
  <c r="C190" i="7"/>
  <c r="C189" i="7" s="1"/>
  <c r="C188" i="7" s="1"/>
  <c r="E193" i="7" l="1"/>
  <c r="E192" i="7"/>
  <c r="F193" i="7"/>
  <c r="F192" i="7"/>
  <c r="G193" i="7"/>
  <c r="G192" i="7"/>
  <c r="F203" i="7"/>
  <c r="G203" i="7"/>
  <c r="C210" i="7"/>
  <c r="G210" i="7"/>
  <c r="F210" i="7"/>
  <c r="E203" i="7"/>
  <c r="E202" i="7" s="1"/>
  <c r="D203" i="7"/>
  <c r="D210" i="7"/>
  <c r="C203" i="7"/>
  <c r="C202" i="7" l="1"/>
  <c r="D202" i="7"/>
  <c r="F202" i="7"/>
  <c r="G202" i="7"/>
  <c r="E154" i="7"/>
  <c r="E153" i="7" s="1"/>
  <c r="E152" i="7" s="1"/>
  <c r="D154" i="7"/>
  <c r="D153" i="7" s="1"/>
  <c r="D152" i="7" s="1"/>
  <c r="C154" i="7"/>
  <c r="C153" i="7" s="1"/>
  <c r="C152" i="7" s="1"/>
  <c r="D150" i="7"/>
  <c r="C150" i="7"/>
  <c r="E148" i="7"/>
  <c r="D148" i="7"/>
  <c r="C148" i="7"/>
  <c r="E145" i="7"/>
  <c r="E144" i="7" s="1"/>
  <c r="D145" i="7"/>
  <c r="C145" i="7"/>
  <c r="E142" i="7"/>
  <c r="D142" i="7"/>
  <c r="C142" i="7"/>
  <c r="E140" i="7"/>
  <c r="D140" i="7"/>
  <c r="C140" i="7"/>
  <c r="E138" i="7"/>
  <c r="D138" i="7"/>
  <c r="C138" i="7"/>
  <c r="E137" i="7" l="1"/>
  <c r="E136" i="7" s="1"/>
  <c r="D144" i="7"/>
  <c r="D137" i="7"/>
  <c r="C144" i="7"/>
  <c r="C137" i="7"/>
  <c r="D136" i="7" l="1"/>
  <c r="C136" i="7"/>
  <c r="C124" i="7" l="1"/>
  <c r="C14" i="7"/>
  <c r="D38" i="7"/>
  <c r="C38" i="7"/>
  <c r="G331" i="7" l="1"/>
  <c r="H30" i="3" s="1"/>
  <c r="G332" i="7"/>
  <c r="G340" i="7"/>
  <c r="F340" i="7"/>
  <c r="E340" i="7"/>
  <c r="F332" i="7"/>
  <c r="F331" i="7" s="1"/>
  <c r="G30" i="3" s="1"/>
  <c r="E332" i="7"/>
  <c r="E331" i="7" s="1"/>
  <c r="F30" i="3" s="1"/>
  <c r="G246" i="7"/>
  <c r="F246" i="7"/>
  <c r="G240" i="7"/>
  <c r="F240" i="7"/>
  <c r="E240" i="7"/>
  <c r="E253" i="7"/>
  <c r="E246" i="7"/>
  <c r="D370" i="7"/>
  <c r="D238" i="7"/>
  <c r="D124" i="7"/>
  <c r="D119" i="7"/>
  <c r="E237" i="7" l="1"/>
  <c r="E236" i="7" s="1"/>
  <c r="C355" i="7" l="1"/>
  <c r="C246" i="7"/>
  <c r="C240" i="7"/>
  <c r="C237" i="7" l="1"/>
  <c r="F343" i="7" l="1"/>
  <c r="G343" i="7"/>
  <c r="G387" i="7"/>
  <c r="G386" i="7" s="1"/>
  <c r="G385" i="7" s="1"/>
  <c r="F387" i="7"/>
  <c r="F386" i="7" s="1"/>
  <c r="F385" i="7" s="1"/>
  <c r="E387" i="7"/>
  <c r="E386" i="7" s="1"/>
  <c r="E385" i="7" s="1"/>
  <c r="D387" i="7"/>
  <c r="D386" i="7" s="1"/>
  <c r="D385" i="7" s="1"/>
  <c r="C387" i="7"/>
  <c r="C386" i="7" s="1"/>
  <c r="C385" i="7" s="1"/>
  <c r="G383" i="7"/>
  <c r="G382" i="7" s="1"/>
  <c r="F383" i="7"/>
  <c r="F382" i="7" s="1"/>
  <c r="E383" i="7"/>
  <c r="E382" i="7" s="1"/>
  <c r="D383" i="7"/>
  <c r="D382" i="7" s="1"/>
  <c r="C383" i="7"/>
  <c r="C382" i="7" s="1"/>
  <c r="C381" i="7" s="1"/>
  <c r="E343" i="7"/>
  <c r="D240" i="7"/>
  <c r="G381" i="7" l="1"/>
  <c r="F381" i="7"/>
  <c r="E381" i="7"/>
  <c r="D381" i="7"/>
  <c r="D332" i="7" l="1"/>
  <c r="D331" i="7" s="1"/>
  <c r="E30" i="3" s="1"/>
  <c r="D343" i="7"/>
  <c r="D227" i="7"/>
  <c r="D225" i="7"/>
  <c r="C225" i="7"/>
  <c r="D224" i="7" l="1"/>
  <c r="D223" i="7" s="1"/>
  <c r="C376" i="7" l="1"/>
  <c r="C369" i="7" s="1"/>
  <c r="D33" i="3" s="1"/>
  <c r="D31" i="3" s="1"/>
  <c r="F13" i="10" s="1"/>
  <c r="D376" i="7"/>
  <c r="E376" i="7"/>
  <c r="G376" i="7"/>
  <c r="G128" i="7"/>
  <c r="G127" i="7" s="1"/>
  <c r="G126" i="7" s="1"/>
  <c r="F128" i="7"/>
  <c r="F127" i="7" s="1"/>
  <c r="F126" i="7" s="1"/>
  <c r="E128" i="7"/>
  <c r="E127" i="7" s="1"/>
  <c r="E126" i="7" s="1"/>
  <c r="D128" i="7"/>
  <c r="D127" i="7" s="1"/>
  <c r="C128" i="7"/>
  <c r="C127" i="7" s="1"/>
  <c r="C126" i="7" s="1"/>
  <c r="G122" i="7"/>
  <c r="F122" i="7"/>
  <c r="E122" i="7"/>
  <c r="D122" i="7"/>
  <c r="D118" i="7" s="1"/>
  <c r="C122" i="7"/>
  <c r="G119" i="7"/>
  <c r="F119" i="7"/>
  <c r="E119" i="7"/>
  <c r="E118" i="7" s="1"/>
  <c r="C119" i="7"/>
  <c r="C118" i="7" s="1"/>
  <c r="G116" i="7"/>
  <c r="F116" i="7"/>
  <c r="E116" i="7"/>
  <c r="D116" i="7"/>
  <c r="C116" i="7"/>
  <c r="G114" i="7"/>
  <c r="F114" i="7"/>
  <c r="E114" i="7"/>
  <c r="D114" i="7"/>
  <c r="C114" i="7"/>
  <c r="G112" i="7"/>
  <c r="F112" i="7"/>
  <c r="E112" i="7"/>
  <c r="D112" i="7"/>
  <c r="C112" i="7"/>
  <c r="G363" i="7"/>
  <c r="G360" i="7" s="1"/>
  <c r="F363" i="7"/>
  <c r="F360" i="7" s="1"/>
  <c r="E363" i="7"/>
  <c r="E360" i="7" s="1"/>
  <c r="D363" i="7"/>
  <c r="D360" i="7" s="1"/>
  <c r="E18" i="3" s="1"/>
  <c r="E17" i="3" s="1"/>
  <c r="G10" i="10" s="1"/>
  <c r="C363" i="7"/>
  <c r="G355" i="7"/>
  <c r="F355" i="7"/>
  <c r="E355" i="7"/>
  <c r="G352" i="7"/>
  <c r="F352" i="7"/>
  <c r="E352" i="7"/>
  <c r="D352" i="7"/>
  <c r="C352" i="7"/>
  <c r="G349" i="7"/>
  <c r="G348" i="7" s="1"/>
  <c r="F349" i="7"/>
  <c r="F348" i="7" s="1"/>
  <c r="E349" i="7"/>
  <c r="E348" i="7" s="1"/>
  <c r="D349" i="7"/>
  <c r="C349" i="7"/>
  <c r="C348" i="7" s="1"/>
  <c r="D14" i="3" s="1"/>
  <c r="G346" i="7"/>
  <c r="G345" i="7" s="1"/>
  <c r="H13" i="3" s="1"/>
  <c r="F346" i="7"/>
  <c r="F345" i="7" s="1"/>
  <c r="G13" i="3" s="1"/>
  <c r="E346" i="7"/>
  <c r="E345" i="7" s="1"/>
  <c r="F13" i="3" s="1"/>
  <c r="D346" i="7"/>
  <c r="C346" i="7"/>
  <c r="C345" i="7" s="1"/>
  <c r="D13" i="3" s="1"/>
  <c r="C343" i="7"/>
  <c r="D340" i="7"/>
  <c r="C340" i="7"/>
  <c r="G338" i="7"/>
  <c r="F338" i="7"/>
  <c r="E338" i="7"/>
  <c r="D338" i="7"/>
  <c r="C338" i="7"/>
  <c r="G329" i="7"/>
  <c r="G328" i="7" s="1"/>
  <c r="F329" i="7"/>
  <c r="F328" i="7" s="1"/>
  <c r="E329" i="7"/>
  <c r="E328" i="7" s="1"/>
  <c r="D329" i="7"/>
  <c r="D328" i="7" s="1"/>
  <c r="E29" i="3" s="1"/>
  <c r="C329" i="7"/>
  <c r="G325" i="7"/>
  <c r="G324" i="7" s="1"/>
  <c r="F325" i="7"/>
  <c r="F324" i="7" s="1"/>
  <c r="E325" i="7"/>
  <c r="E324" i="7" s="1"/>
  <c r="D325" i="7"/>
  <c r="C325" i="7"/>
  <c r="C324" i="7" s="1"/>
  <c r="G317" i="7"/>
  <c r="F317" i="7"/>
  <c r="D317" i="7"/>
  <c r="C317" i="7"/>
  <c r="E315" i="7"/>
  <c r="C315" i="7"/>
  <c r="C305" i="7"/>
  <c r="D298" i="7"/>
  <c r="C298" i="7"/>
  <c r="G294" i="7"/>
  <c r="E294" i="7"/>
  <c r="D294" i="7"/>
  <c r="C294" i="7"/>
  <c r="G290" i="7"/>
  <c r="F290" i="7"/>
  <c r="E290" i="7"/>
  <c r="D290" i="7"/>
  <c r="C290" i="7"/>
  <c r="G288" i="7"/>
  <c r="F288" i="7"/>
  <c r="E288" i="7"/>
  <c r="D288" i="7"/>
  <c r="C288" i="7"/>
  <c r="G286" i="7"/>
  <c r="F286" i="7"/>
  <c r="E286" i="7"/>
  <c r="D286" i="7"/>
  <c r="C286" i="7"/>
  <c r="G278" i="7"/>
  <c r="G277" i="7" s="1"/>
  <c r="F279" i="7"/>
  <c r="E279" i="7"/>
  <c r="E278" i="7" s="1"/>
  <c r="E277" i="7" s="1"/>
  <c r="D279" i="7"/>
  <c r="C279" i="7"/>
  <c r="D278" i="7"/>
  <c r="C278" i="7"/>
  <c r="C277" i="7" s="1"/>
  <c r="G275" i="7"/>
  <c r="F275" i="7"/>
  <c r="E275" i="7"/>
  <c r="D275" i="7"/>
  <c r="C275" i="7"/>
  <c r="G273" i="7"/>
  <c r="F273" i="7"/>
  <c r="E273" i="7"/>
  <c r="D273" i="7"/>
  <c r="C273" i="7"/>
  <c r="G270" i="7"/>
  <c r="F270" i="7"/>
  <c r="E270" i="7"/>
  <c r="D270" i="7"/>
  <c r="C270" i="7"/>
  <c r="F268" i="7"/>
  <c r="G268" i="7"/>
  <c r="E268" i="7"/>
  <c r="D268" i="7"/>
  <c r="C268" i="7"/>
  <c r="G264" i="7"/>
  <c r="F264" i="7"/>
  <c r="E264" i="7"/>
  <c r="D264" i="7"/>
  <c r="C264" i="7"/>
  <c r="G257" i="7"/>
  <c r="G256" i="7" s="1"/>
  <c r="G255" i="7" s="1"/>
  <c r="F257" i="7"/>
  <c r="F256" i="7" s="1"/>
  <c r="F255" i="7" s="1"/>
  <c r="E257" i="7"/>
  <c r="E256" i="7" s="1"/>
  <c r="E255" i="7" s="1"/>
  <c r="D257" i="7"/>
  <c r="C257" i="7"/>
  <c r="C256" i="7" s="1"/>
  <c r="C255" i="7" s="1"/>
  <c r="G253" i="7"/>
  <c r="G237" i="7" s="1"/>
  <c r="G236" i="7" s="1"/>
  <c r="F253" i="7"/>
  <c r="F237" i="7" s="1"/>
  <c r="F236" i="7" s="1"/>
  <c r="D253" i="7"/>
  <c r="D237" i="7" s="1"/>
  <c r="D236" i="7" s="1"/>
  <c r="C27" i="8" s="1"/>
  <c r="C26" i="8" s="1"/>
  <c r="C253" i="7"/>
  <c r="G231" i="7"/>
  <c r="G230" i="7" s="1"/>
  <c r="G229" i="7" s="1"/>
  <c r="F231" i="7"/>
  <c r="F230" i="7" s="1"/>
  <c r="F229" i="7" s="1"/>
  <c r="E12" i="8" s="1"/>
  <c r="E231" i="7"/>
  <c r="E230" i="7" s="1"/>
  <c r="E229" i="7" s="1"/>
  <c r="D231" i="7"/>
  <c r="D230" i="7" s="1"/>
  <c r="C231" i="7"/>
  <c r="C230" i="7" s="1"/>
  <c r="C229" i="7" s="1"/>
  <c r="G227" i="7"/>
  <c r="G224" i="7" s="1"/>
  <c r="F227" i="7"/>
  <c r="F224" i="7" s="1"/>
  <c r="E227" i="7"/>
  <c r="E224" i="7" s="1"/>
  <c r="C227" i="7"/>
  <c r="G105" i="7"/>
  <c r="G104" i="7" s="1"/>
  <c r="F105" i="7"/>
  <c r="F104" i="7" s="1"/>
  <c r="E105" i="7"/>
  <c r="E104" i="7" s="1"/>
  <c r="D105" i="7"/>
  <c r="G101" i="7"/>
  <c r="E101" i="7"/>
  <c r="D101" i="7"/>
  <c r="C101" i="7"/>
  <c r="E98" i="7"/>
  <c r="E97" i="7" s="1"/>
  <c r="D98" i="7"/>
  <c r="C98" i="7"/>
  <c r="G95" i="7"/>
  <c r="F95" i="7"/>
  <c r="E95" i="7"/>
  <c r="D95" i="7"/>
  <c r="C95" i="7"/>
  <c r="G93" i="7"/>
  <c r="F93" i="7"/>
  <c r="E93" i="7"/>
  <c r="D93" i="7"/>
  <c r="C93" i="7"/>
  <c r="G91" i="7"/>
  <c r="F91" i="7"/>
  <c r="E91" i="7"/>
  <c r="D91" i="7"/>
  <c r="C91" i="7"/>
  <c r="F44" i="7"/>
  <c r="F43" i="7" s="1"/>
  <c r="G44" i="7"/>
  <c r="G43" i="7" s="1"/>
  <c r="E44" i="7"/>
  <c r="E43" i="7" s="1"/>
  <c r="D44" i="7"/>
  <c r="C44" i="7"/>
  <c r="G38" i="7"/>
  <c r="G37" i="7" s="1"/>
  <c r="F38" i="7"/>
  <c r="F37" i="7" s="1"/>
  <c r="E38" i="7"/>
  <c r="E37" i="7" s="1"/>
  <c r="D37" i="7"/>
  <c r="E31" i="7"/>
  <c r="D31" i="7"/>
  <c r="C31" i="7"/>
  <c r="F21" i="7"/>
  <c r="E21" i="7"/>
  <c r="C21" i="7"/>
  <c r="G14" i="7"/>
  <c r="E14" i="7"/>
  <c r="G11" i="7"/>
  <c r="F11" i="7"/>
  <c r="E11" i="7"/>
  <c r="D11" i="7"/>
  <c r="C11" i="7"/>
  <c r="I135" i="2"/>
  <c r="Q129" i="2"/>
  <c r="Q124" i="2"/>
  <c r="Q123" i="2"/>
  <c r="K123" i="2"/>
  <c r="J123" i="2"/>
  <c r="I123" i="2"/>
  <c r="H123" i="2"/>
  <c r="G123" i="2"/>
  <c r="E123" i="2"/>
  <c r="Q121" i="2"/>
  <c r="Q120" i="2"/>
  <c r="Q119" i="2"/>
  <c r="Q115" i="2"/>
  <c r="Q112" i="2"/>
  <c r="Q111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4" i="2"/>
  <c r="Q93" i="2"/>
  <c r="Q92" i="2"/>
  <c r="Q91" i="2"/>
  <c r="Q90" i="2"/>
  <c r="Q89" i="2"/>
  <c r="Q88" i="2"/>
  <c r="Q87" i="2"/>
  <c r="Q86" i="2"/>
  <c r="Q84" i="2"/>
  <c r="Q83" i="2"/>
  <c r="Q82" i="2"/>
  <c r="Q81" i="2"/>
  <c r="Q79" i="2"/>
  <c r="Q77" i="2"/>
  <c r="Q76" i="2"/>
  <c r="Q75" i="2"/>
  <c r="Q74" i="2"/>
  <c r="Q73" i="2"/>
  <c r="Q72" i="2"/>
  <c r="Q71" i="2"/>
  <c r="Q70" i="2"/>
  <c r="Q69" i="2"/>
  <c r="Q68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5" i="2"/>
  <c r="Q44" i="2"/>
  <c r="Q43" i="2"/>
  <c r="Q42" i="2"/>
  <c r="Q41" i="2"/>
  <c r="Q40" i="2"/>
  <c r="Q39" i="2"/>
  <c r="Q38" i="2"/>
  <c r="Q37" i="2"/>
  <c r="Q36" i="2"/>
  <c r="Q34" i="2"/>
  <c r="Q33" i="2"/>
  <c r="Q29" i="2"/>
  <c r="Q26" i="2"/>
  <c r="J24" i="2"/>
  <c r="I24" i="2"/>
  <c r="H24" i="2"/>
  <c r="G24" i="2"/>
  <c r="E24" i="2"/>
  <c r="Q23" i="2"/>
  <c r="O21" i="2"/>
  <c r="K21" i="2"/>
  <c r="K138" i="2" s="1"/>
  <c r="J21" i="2"/>
  <c r="J138" i="2" s="1"/>
  <c r="I21" i="2"/>
  <c r="I138" i="2" s="1"/>
  <c r="H21" i="2"/>
  <c r="G21" i="2"/>
  <c r="G138" i="2" s="1"/>
  <c r="E21" i="2"/>
  <c r="C21" i="2"/>
  <c r="Q20" i="2"/>
  <c r="Q19" i="2"/>
  <c r="Q18" i="2"/>
  <c r="Q17" i="2"/>
  <c r="Q16" i="2"/>
  <c r="Q14" i="2"/>
  <c r="Q11" i="2"/>
  <c r="Q10" i="2"/>
  <c r="Q9" i="2"/>
  <c r="Q8" i="2"/>
  <c r="Q7" i="2"/>
  <c r="Q5" i="2"/>
  <c r="Q4" i="2"/>
  <c r="Q3" i="2"/>
  <c r="P21" i="2" l="1"/>
  <c r="P138" i="2" s="1"/>
  <c r="E138" i="2"/>
  <c r="E293" i="7"/>
  <c r="F12" i="8"/>
  <c r="F11" i="8" s="1"/>
  <c r="D11" i="8"/>
  <c r="E11" i="8"/>
  <c r="R26" i="2"/>
  <c r="P24" i="2"/>
  <c r="B12" i="8"/>
  <c r="B11" i="8" s="1"/>
  <c r="G293" i="7"/>
  <c r="G359" i="7"/>
  <c r="H18" i="3"/>
  <c r="H17" i="3" s="1"/>
  <c r="J10" i="10" s="1"/>
  <c r="E359" i="7"/>
  <c r="F18" i="3"/>
  <c r="F17" i="3" s="1"/>
  <c r="H10" i="10" s="1"/>
  <c r="D10" i="7"/>
  <c r="F359" i="7"/>
  <c r="G18" i="3"/>
  <c r="G17" i="3" s="1"/>
  <c r="I10" i="10" s="1"/>
  <c r="G42" i="7"/>
  <c r="E103" i="7"/>
  <c r="F42" i="7"/>
  <c r="E42" i="7"/>
  <c r="F103" i="7"/>
  <c r="E18" i="8" s="1"/>
  <c r="G103" i="7"/>
  <c r="F18" i="8" s="1"/>
  <c r="C360" i="7"/>
  <c r="G223" i="7"/>
  <c r="F26" i="8" s="1"/>
  <c r="E223" i="7"/>
  <c r="D26" i="8" s="1"/>
  <c r="C111" i="7"/>
  <c r="F223" i="7"/>
  <c r="E26" i="8" s="1"/>
  <c r="O65555" i="2"/>
  <c r="C138" i="2"/>
  <c r="C224" i="7"/>
  <c r="C223" i="7" s="1"/>
  <c r="F118" i="7"/>
  <c r="E369" i="7"/>
  <c r="E111" i="7"/>
  <c r="E110" i="7" s="1"/>
  <c r="D369" i="7"/>
  <c r="G369" i="7"/>
  <c r="C368" i="7"/>
  <c r="F351" i="7"/>
  <c r="F369" i="7"/>
  <c r="C351" i="7"/>
  <c r="D15" i="3" s="1"/>
  <c r="E285" i="7"/>
  <c r="E284" i="7" s="1"/>
  <c r="G111" i="7"/>
  <c r="G351" i="7"/>
  <c r="D111" i="7"/>
  <c r="D110" i="7" s="1"/>
  <c r="F111" i="7"/>
  <c r="G118" i="7"/>
  <c r="Q117" i="2"/>
  <c r="E272" i="7"/>
  <c r="D97" i="7"/>
  <c r="C337" i="7"/>
  <c r="C272" i="7"/>
  <c r="F98" i="7"/>
  <c r="G31" i="7"/>
  <c r="D90" i="7"/>
  <c r="G98" i="7"/>
  <c r="G97" i="7" s="1"/>
  <c r="E351" i="7"/>
  <c r="E10" i="7"/>
  <c r="G90" i="7"/>
  <c r="G263" i="7"/>
  <c r="F272" i="7"/>
  <c r="F14" i="7"/>
  <c r="F263" i="7"/>
  <c r="C285" i="7"/>
  <c r="E90" i="7"/>
  <c r="F101" i="7"/>
  <c r="G285" i="7"/>
  <c r="E337" i="7"/>
  <c r="F90" i="7"/>
  <c r="F278" i="7"/>
  <c r="F277" i="7" s="1"/>
  <c r="D285" i="7"/>
  <c r="F294" i="7"/>
  <c r="F293" i="7" s="1"/>
  <c r="F337" i="7"/>
  <c r="G21" i="7"/>
  <c r="E263" i="7"/>
  <c r="G279" i="7"/>
  <c r="F31" i="7"/>
  <c r="C236" i="7"/>
  <c r="G272" i="7"/>
  <c r="F285" i="7"/>
  <c r="D337" i="7"/>
  <c r="C10" i="7"/>
  <c r="C43" i="7"/>
  <c r="D16" i="3" s="1"/>
  <c r="D104" i="7"/>
  <c r="D229" i="7"/>
  <c r="C263" i="7"/>
  <c r="D272" i="7"/>
  <c r="D359" i="7"/>
  <c r="C37" i="7"/>
  <c r="D28" i="3" s="1"/>
  <c r="C90" i="7"/>
  <c r="C97" i="7"/>
  <c r="D256" i="7"/>
  <c r="D345" i="7"/>
  <c r="E13" i="3" s="1"/>
  <c r="D348" i="7"/>
  <c r="E14" i="3" s="1"/>
  <c r="D351" i="7"/>
  <c r="E15" i="3" s="1"/>
  <c r="D43" i="7"/>
  <c r="E16" i="3" s="1"/>
  <c r="D263" i="7"/>
  <c r="D293" i="7"/>
  <c r="G337" i="7"/>
  <c r="D277" i="7"/>
  <c r="C293" i="7"/>
  <c r="D324" i="7"/>
  <c r="E28" i="3" s="1"/>
  <c r="C328" i="7"/>
  <c r="D29" i="3" s="1"/>
  <c r="Q21" i="2"/>
  <c r="F17" i="8" l="1"/>
  <c r="E17" i="8"/>
  <c r="E12" i="3"/>
  <c r="E10" i="3" s="1"/>
  <c r="G11" i="3"/>
  <c r="I9" i="10" s="1"/>
  <c r="E27" i="3"/>
  <c r="P137" i="2"/>
  <c r="G284" i="7"/>
  <c r="E9" i="7"/>
  <c r="E368" i="7"/>
  <c r="F31" i="3"/>
  <c r="H13" i="10" s="1"/>
  <c r="E89" i="7"/>
  <c r="D33" i="8" s="1"/>
  <c r="G368" i="7"/>
  <c r="H31" i="3"/>
  <c r="J13" i="10" s="1"/>
  <c r="F284" i="7"/>
  <c r="F368" i="7"/>
  <c r="E29" i="8" s="1"/>
  <c r="G31" i="3"/>
  <c r="I13" i="10" s="1"/>
  <c r="D368" i="7"/>
  <c r="E33" i="3"/>
  <c r="E31" i="3" s="1"/>
  <c r="B27" i="8"/>
  <c r="B26" i="8" s="1"/>
  <c r="D27" i="3"/>
  <c r="D25" i="3" s="1"/>
  <c r="D24" i="3" s="1"/>
  <c r="E26" i="3"/>
  <c r="D17" i="8"/>
  <c r="D10" i="8" s="1"/>
  <c r="H9" i="10"/>
  <c r="F10" i="3"/>
  <c r="C359" i="7"/>
  <c r="D18" i="3"/>
  <c r="D17" i="3" s="1"/>
  <c r="F10" i="10" s="1"/>
  <c r="H11" i="3"/>
  <c r="J9" i="10" s="1"/>
  <c r="H10" i="3"/>
  <c r="C110" i="7"/>
  <c r="C284" i="7"/>
  <c r="B29" i="8" s="1"/>
  <c r="B28" i="8" s="1"/>
  <c r="F262" i="7"/>
  <c r="D284" i="7"/>
  <c r="Q133" i="2"/>
  <c r="C336" i="7"/>
  <c r="F110" i="7"/>
  <c r="F336" i="7"/>
  <c r="E14" i="8" s="1"/>
  <c r="E13" i="8" s="1"/>
  <c r="G110" i="7"/>
  <c r="G336" i="7"/>
  <c r="F14" i="8" s="1"/>
  <c r="F13" i="8" s="1"/>
  <c r="E262" i="7"/>
  <c r="F97" i="7"/>
  <c r="F89" i="7" s="1"/>
  <c r="F10" i="7"/>
  <c r="D89" i="7"/>
  <c r="C33" i="8" s="1"/>
  <c r="G89" i="7"/>
  <c r="G10" i="7"/>
  <c r="G262" i="7"/>
  <c r="E336" i="7"/>
  <c r="D14" i="8" s="1"/>
  <c r="D13" i="8" s="1"/>
  <c r="C42" i="7"/>
  <c r="B19" i="8" s="1"/>
  <c r="D262" i="7"/>
  <c r="C9" i="7"/>
  <c r="D42" i="7"/>
  <c r="C19" i="8" s="1"/>
  <c r="C262" i="7"/>
  <c r="D103" i="7"/>
  <c r="C18" i="8" s="1"/>
  <c r="D336" i="7"/>
  <c r="D255" i="7"/>
  <c r="C12" i="8" s="1"/>
  <c r="C11" i="8" s="1"/>
  <c r="D9" i="7"/>
  <c r="C89" i="7"/>
  <c r="F29" i="8" l="1"/>
  <c r="E25" i="3"/>
  <c r="G12" i="10" s="1"/>
  <c r="G11" i="10" s="1"/>
  <c r="E33" i="8"/>
  <c r="B33" i="8"/>
  <c r="C29" i="8"/>
  <c r="C28" i="8" s="1"/>
  <c r="F12" i="10"/>
  <c r="F11" i="10" s="1"/>
  <c r="E10" i="8"/>
  <c r="F33" i="8"/>
  <c r="G9" i="7"/>
  <c r="H25" i="3"/>
  <c r="E11" i="3"/>
  <c r="G9" i="10" s="1"/>
  <c r="G8" i="10" s="1"/>
  <c r="C34" i="8"/>
  <c r="C32" i="8" s="1"/>
  <c r="E24" i="3"/>
  <c r="B14" i="8"/>
  <c r="B13" i="8" s="1"/>
  <c r="G10" i="3"/>
  <c r="F10" i="8"/>
  <c r="D32" i="8"/>
  <c r="D25" i="8" s="1"/>
  <c r="J160" i="7"/>
  <c r="C14" i="8"/>
  <c r="C13" i="8" s="1"/>
  <c r="B34" i="8"/>
  <c r="F9" i="7"/>
  <c r="G25" i="3"/>
  <c r="F25" i="3"/>
  <c r="C17" i="8"/>
  <c r="J21" i="10"/>
  <c r="I21" i="10"/>
  <c r="H21" i="10"/>
  <c r="G21" i="10"/>
  <c r="F21" i="10"/>
  <c r="J8" i="10"/>
  <c r="I8" i="10"/>
  <c r="H8" i="10"/>
  <c r="E32" i="8" l="1"/>
  <c r="B32" i="8"/>
  <c r="B25" i="8" s="1"/>
  <c r="F32" i="8"/>
  <c r="F25" i="8" s="1"/>
  <c r="G14" i="10"/>
  <c r="G30" i="10" s="1"/>
  <c r="C10" i="8"/>
  <c r="C25" i="8"/>
  <c r="G24" i="3"/>
  <c r="I12" i="10"/>
  <c r="I11" i="10" s="1"/>
  <c r="I14" i="10" s="1"/>
  <c r="H12" i="10"/>
  <c r="H11" i="10" s="1"/>
  <c r="H14" i="10" s="1"/>
  <c r="F24" i="3"/>
  <c r="J12" i="10"/>
  <c r="J11" i="10" s="1"/>
  <c r="J14" i="10" s="1"/>
  <c r="H24" i="3"/>
  <c r="E25" i="8"/>
  <c r="G38" i="10"/>
  <c r="H35" i="10" s="1"/>
  <c r="H38" i="10" s="1"/>
  <c r="I35" i="10" s="1"/>
  <c r="I38" i="10" s="1"/>
  <c r="J35" i="10" s="1"/>
  <c r="J38" i="10" s="1"/>
  <c r="G22" i="10" l="1"/>
  <c r="H30" i="10"/>
  <c r="H22" i="10"/>
  <c r="H28" i="10" s="1"/>
  <c r="J30" i="10"/>
  <c r="J22" i="10"/>
  <c r="J28" i="10" s="1"/>
  <c r="I30" i="10"/>
  <c r="I22" i="10"/>
  <c r="I28" i="10" s="1"/>
  <c r="C105" i="7"/>
  <c r="C104" i="7" s="1"/>
  <c r="C103" i="7" l="1"/>
  <c r="B18" i="8" s="1"/>
  <c r="B17" i="8" s="1"/>
  <c r="B10" i="8" s="1"/>
  <c r="D12" i="3"/>
  <c r="D11" i="3" s="1"/>
  <c r="F9" i="10" l="1"/>
  <c r="F8" i="10" s="1"/>
  <c r="F14" i="10" s="1"/>
  <c r="D10" i="3"/>
  <c r="F37" i="10" l="1"/>
  <c r="F38" i="10" s="1"/>
  <c r="F30" i="10"/>
  <c r="F22" i="10"/>
</calcChain>
</file>

<file path=xl/sharedStrings.xml><?xml version="1.0" encoding="utf-8"?>
<sst xmlns="http://schemas.openxmlformats.org/spreadsheetml/2006/main" count="1037" uniqueCount="539">
  <si>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</si>
  <si>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</si>
  <si>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</si>
  <si>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</si>
  <si>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</si>
  <si>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</si>
  <si>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</si>
  <si>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</si>
  <si>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</si>
  <si>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</si>
  <si>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</si>
  <si>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</si>
  <si>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</si>
  <si>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</si>
  <si>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</si>
  <si>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</si>
  <si>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</si>
  <si>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</si>
  <si>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</si>
  <si>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</si>
  <si>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</si>
  <si>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</si>
  <si>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</si>
  <si>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</si>
  <si>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</si>
  <si>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</si>
  <si>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</si>
  <si>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</si>
  <si>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</si>
  <si>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</si>
  <si>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</si>
  <si>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</si>
  <si>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</si>
  <si>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</si>
  <si>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</si>
  <si>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</si>
  <si>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</si>
  <si>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</si>
  <si>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</si>
  <si>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</si>
  <si>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</si>
  <si>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</si>
  <si>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</si>
  <si>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</si>
  <si>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</si>
  <si>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</si>
  <si>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</si>
  <si>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</si>
  <si>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</si>
  <si>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</si>
  <si>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</si>
  <si>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</si>
  <si>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</si>
  <si>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</si>
  <si>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</si>
  <si>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</si>
  <si>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</si>
  <si>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</si>
  <si>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</si>
  <si>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</si>
  <si>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</si>
  <si>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</si>
  <si>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</si>
  <si>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</si>
  <si>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</si>
  <si>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</si>
  <si>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</si>
  <si>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</si>
  <si>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</si>
  <si>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Naziv konta
/Naziv programa</t>
  </si>
  <si>
    <t>GRAD
- knjige, oprema . EUR</t>
  </si>
  <si>
    <t>UKUPNO PLAN 2018</t>
  </si>
  <si>
    <t>63414</t>
  </si>
  <si>
    <t>Tekuće pomoći od HZMO-a, HZZ-a, HZZO-a</t>
  </si>
  <si>
    <t>63612</t>
  </si>
  <si>
    <t>Tek. Pomoći iz dr. proračuna proračunskim korisnicima JLP(R)S</t>
  </si>
  <si>
    <t>63613</t>
  </si>
  <si>
    <t>Tekuće pomoći iz proračuna JLP(R)S koji im nije nadležan</t>
  </si>
  <si>
    <t>63622</t>
  </si>
  <si>
    <t>Kapitalne pomoći iz drž.pror.pror.korisn.</t>
  </si>
  <si>
    <t>63811</t>
  </si>
  <si>
    <t>Tek. pom. iz proračuna  temeljem prijenosa EU</t>
  </si>
  <si>
    <t>63812</t>
  </si>
  <si>
    <t>Tek. pom. iz proračuna  JLPRS temeljem prijenosa EU</t>
  </si>
  <si>
    <t>63813</t>
  </si>
  <si>
    <t>Tek. Pom.od proračunskog korisnika drugog proračuna temeljem prijenosa EU</t>
  </si>
  <si>
    <t>64132</t>
  </si>
  <si>
    <t>Kamate na depozite po viđenju</t>
  </si>
  <si>
    <t>65264</t>
  </si>
  <si>
    <t>Sufinanciranje cijene usluge, participacije</t>
  </si>
  <si>
    <t>65269</t>
  </si>
  <si>
    <t>Ostali nespomenuti prihodi po posebnim propisima</t>
  </si>
  <si>
    <t>66151</t>
  </si>
  <si>
    <t>Prihodi od pruženih usluga (igraonice, najam prostora, participacija roditelja, sufinanciranje općina)</t>
  </si>
  <si>
    <t>66313</t>
  </si>
  <si>
    <t>Tekuće donacije od trgovačkih društava</t>
  </si>
  <si>
    <t>67111</t>
  </si>
  <si>
    <t>Prihodi iz nadležnog proračuna za financiranje rashoda poslovanja</t>
  </si>
  <si>
    <t>67121</t>
  </si>
  <si>
    <t>Prihodi iz nadležnog proračuna financiranje izdataka za nabavu nefin. Im.</t>
  </si>
  <si>
    <t>68311</t>
  </si>
  <si>
    <t>Ostali prihodi</t>
  </si>
  <si>
    <t xml:space="preserve"> </t>
  </si>
  <si>
    <t>UKUPNO 6</t>
  </si>
  <si>
    <t>72411</t>
  </si>
  <si>
    <t>Prihodi od prodaje knjiga</t>
  </si>
  <si>
    <t>UKUPNO 7</t>
  </si>
  <si>
    <t>UKUPNO PRIHODI I VIŠKOVI</t>
  </si>
  <si>
    <t>RASHODI</t>
  </si>
  <si>
    <t>31111</t>
  </si>
  <si>
    <t>Plaće za zaposlene</t>
  </si>
  <si>
    <t>31113</t>
  </si>
  <si>
    <t>Plaće po sud.presudama</t>
  </si>
  <si>
    <t>31131</t>
  </si>
  <si>
    <t>Plaće za prekovremeni rad</t>
  </si>
  <si>
    <t>31141</t>
  </si>
  <si>
    <t>Plaće za posebne uvjete rada</t>
  </si>
  <si>
    <t>31212</t>
  </si>
  <si>
    <t>Nagrade</t>
  </si>
  <si>
    <t>31213</t>
  </si>
  <si>
    <t>31215</t>
  </si>
  <si>
    <t>Naknade za bolest , invalidnost i smrtni slučaj</t>
  </si>
  <si>
    <t>31216</t>
  </si>
  <si>
    <t>Regres za godišnji odmor</t>
  </si>
  <si>
    <t>31219</t>
  </si>
  <si>
    <t>31321</t>
  </si>
  <si>
    <t>Doprinosi za obvezno zdravstveno osiguranje</t>
  </si>
  <si>
    <t>31322</t>
  </si>
  <si>
    <t>Doprinosi za obav.zdrav.osig.zaštite zdravlja na radu</t>
  </si>
  <si>
    <t>31332</t>
  </si>
  <si>
    <t>Doprinosi za obavezno osiguranje u slučaju nezaposlenosti</t>
  </si>
  <si>
    <t>32111</t>
  </si>
  <si>
    <t>Dnevnice za službeni put u zemlji</t>
  </si>
  <si>
    <t>32112</t>
  </si>
  <si>
    <t xml:space="preserve">Dnevnice za služ.put u inozemstvu </t>
  </si>
  <si>
    <t>32113</t>
  </si>
  <si>
    <t>Naknade za Smještaj na služ.putu</t>
  </si>
  <si>
    <t>32114</t>
  </si>
  <si>
    <t>Naknadae za smještaj na sl. put inozemstvu</t>
  </si>
  <si>
    <t>32115</t>
  </si>
  <si>
    <t>Naknade za prijevoz na služb.putu</t>
  </si>
  <si>
    <t>32116</t>
  </si>
  <si>
    <t>Naknade za službenom putu u inozemstvu</t>
  </si>
  <si>
    <t>32117</t>
  </si>
  <si>
    <t>Dnevnice per diem</t>
  </si>
  <si>
    <t>32119</t>
  </si>
  <si>
    <t>Ostali rashodi za služ.putovanja</t>
  </si>
  <si>
    <t>32121</t>
  </si>
  <si>
    <t>Naknade za prijevoz na posao i s posla</t>
  </si>
  <si>
    <t>32131</t>
  </si>
  <si>
    <t>Seminari, savjetovanja</t>
  </si>
  <si>
    <t>32132</t>
  </si>
  <si>
    <t>Tečajevi i stručni ispiti</t>
  </si>
  <si>
    <t>32141</t>
  </si>
  <si>
    <t>Naknada za korištenje privatnog automobila u službene svrhe</t>
  </si>
  <si>
    <t>32211</t>
  </si>
  <si>
    <t>Uredski materijal</t>
  </si>
  <si>
    <t>32212</t>
  </si>
  <si>
    <t>Literatura</t>
  </si>
  <si>
    <t>32214</t>
  </si>
  <si>
    <t>Materijal i sredstva za čišćenje i održavanje</t>
  </si>
  <si>
    <t>32216</t>
  </si>
  <si>
    <t>Materijal za higijenske potrebe i njegu</t>
  </si>
  <si>
    <t>32219</t>
  </si>
  <si>
    <t>Ostali materijal za potrebe redovnog poslovanja (potrošni za djecu, mat. za krojačicu)</t>
  </si>
  <si>
    <t>32224</t>
  </si>
  <si>
    <t>Namirnice</t>
  </si>
  <si>
    <t>32229</t>
  </si>
  <si>
    <t>Ostali materijal za školsku kuhinju</t>
  </si>
  <si>
    <t>32231</t>
  </si>
  <si>
    <t>Električna energija</t>
  </si>
  <si>
    <t>32233</t>
  </si>
  <si>
    <t>Plin</t>
  </si>
  <si>
    <t>32234</t>
  </si>
  <si>
    <t>Motorni benzin i dizel gorivo</t>
  </si>
  <si>
    <t>32241</t>
  </si>
  <si>
    <t>Materijal i dijelovi za tekuće i investicijsko održavanje građevinskih objekata</t>
  </si>
  <si>
    <t>32242</t>
  </si>
  <si>
    <t>Materijal i dijelovi za tekuće i investicijsko održavanje postrojenja i opreme</t>
  </si>
  <si>
    <t>32243</t>
  </si>
  <si>
    <t>Ostali mat. Za održavanje vozila</t>
  </si>
  <si>
    <t>32251</t>
  </si>
  <si>
    <t>Sitni inventar</t>
  </si>
  <si>
    <t>32252</t>
  </si>
  <si>
    <t>Auto gume</t>
  </si>
  <si>
    <t>32271</t>
  </si>
  <si>
    <t>Službena, radna i zaštitna odjeća i obuća</t>
  </si>
  <si>
    <t>32311</t>
  </si>
  <si>
    <t>Usluge telefona, telefaksa</t>
  </si>
  <si>
    <t>32312</t>
  </si>
  <si>
    <t>Usluge interneta</t>
  </si>
  <si>
    <t>32313</t>
  </si>
  <si>
    <t>Poštarina (pisma, tiskanice i sl.)</t>
  </si>
  <si>
    <t>32319</t>
  </si>
  <si>
    <t>Ostale usluge za komunikaciju i prijevoz</t>
  </si>
  <si>
    <t>32321</t>
  </si>
  <si>
    <t>Usluge tekućeg i investicijskog održavanja građevinskih objekata</t>
  </si>
  <si>
    <t>32322</t>
  </si>
  <si>
    <t>Usluge tekućeg i investicijskog održavanja postrojenja i opreme</t>
  </si>
  <si>
    <t>32323</t>
  </si>
  <si>
    <t>Usluge tekućeg i investicijskog održavanja prijevoznih sredstava</t>
  </si>
  <si>
    <t>Elektronski mediji</t>
  </si>
  <si>
    <t>Opskrba vodom</t>
  </si>
  <si>
    <t>32342</t>
  </si>
  <si>
    <t>Iznošenje i odvoz smeća</t>
  </si>
  <si>
    <t>32343</t>
  </si>
  <si>
    <t>Deratizacija i dezinsekcija</t>
  </si>
  <si>
    <t>32344</t>
  </si>
  <si>
    <t>Dimnjačarske i ekološke usluge</t>
  </si>
  <si>
    <t>32349</t>
  </si>
  <si>
    <t>Ostale komunalne usluge</t>
  </si>
  <si>
    <t>32353</t>
  </si>
  <si>
    <t>Zakupnine i najamnine za opremu</t>
  </si>
  <si>
    <t>32354</t>
  </si>
  <si>
    <t>Licence</t>
  </si>
  <si>
    <t>32355</t>
  </si>
  <si>
    <t>Zakupnine i najamnine za prij. sred.</t>
  </si>
  <si>
    <t>32359</t>
  </si>
  <si>
    <t>Ostale zakupnine i najamnine</t>
  </si>
  <si>
    <t>32361</t>
  </si>
  <si>
    <t>Obvezni i preventivni zdravstveni pregledi zaposlenika</t>
  </si>
  <si>
    <t>32363</t>
  </si>
  <si>
    <t>Laboratorijske usluge</t>
  </si>
  <si>
    <t>32369</t>
  </si>
  <si>
    <t>Ostale zdravstvene usluge i veterinarske usluge</t>
  </si>
  <si>
    <t>32371</t>
  </si>
  <si>
    <t>Autorski honorari</t>
  </si>
  <si>
    <t>32372</t>
  </si>
  <si>
    <t>Ugovor o djelu</t>
  </si>
  <si>
    <t>32373</t>
  </si>
  <si>
    <t>Usluge odvjetnika</t>
  </si>
  <si>
    <t>32379</t>
  </si>
  <si>
    <t>Ostale intelektualne usluge</t>
  </si>
  <si>
    <t>32389</t>
  </si>
  <si>
    <t>Ostale računalne usluge</t>
  </si>
  <si>
    <t>32391</t>
  </si>
  <si>
    <t>Grafičke i tiskarske usluge, usluge kopiranja i uvezivanja i slično</t>
  </si>
  <si>
    <t>32392</t>
  </si>
  <si>
    <t>Film i izrada fotografija</t>
  </si>
  <si>
    <t>32394</t>
  </si>
  <si>
    <t>Usluge pri registraciji prijevoznih sredstava</t>
  </si>
  <si>
    <t>32395</t>
  </si>
  <si>
    <t>Usluge čišćenja, pranja i sl.</t>
  </si>
  <si>
    <t>32396</t>
  </si>
  <si>
    <t>Usluge čuvanja imovine i osoba</t>
  </si>
  <si>
    <t>32399</t>
  </si>
  <si>
    <t>Ostale nespomenute usluge (logoped, zaštita na radu, kineziolog….)</t>
  </si>
  <si>
    <t>32412</t>
  </si>
  <si>
    <t>Naknade ostalih troškova</t>
  </si>
  <si>
    <t>32921</t>
  </si>
  <si>
    <t>Premije osiguranja prijevoznih sredstava</t>
  </si>
  <si>
    <t>32922</t>
  </si>
  <si>
    <t>Premije osiguranja ostale imovine</t>
  </si>
  <si>
    <t>32931</t>
  </si>
  <si>
    <t>Reprezentacija</t>
  </si>
  <si>
    <t>32941</t>
  </si>
  <si>
    <t>Tuzemne Članarine</t>
  </si>
  <si>
    <t>32955</t>
  </si>
  <si>
    <t>Naknada za nezap. Inv.</t>
  </si>
  <si>
    <t>32959</t>
  </si>
  <si>
    <t>Ostale pristojbe i naknade</t>
  </si>
  <si>
    <t>32999</t>
  </si>
  <si>
    <t>Ostali nespomenuti rashodi</t>
  </si>
  <si>
    <t>34311</t>
  </si>
  <si>
    <t>Usluge banaka</t>
  </si>
  <si>
    <t>34331</t>
  </si>
  <si>
    <t>Zatezne kamate za poreze</t>
  </si>
  <si>
    <t>34332</t>
  </si>
  <si>
    <t>Zatezne kamate na doprinose</t>
  </si>
  <si>
    <t>34339</t>
  </si>
  <si>
    <t>Ostale zatezne kamate</t>
  </si>
  <si>
    <t>34349</t>
  </si>
  <si>
    <t>Ostali nep.fin.rashodi</t>
  </si>
  <si>
    <t>37229</t>
  </si>
  <si>
    <t>Ostale naknade iz pror. u naravi</t>
  </si>
  <si>
    <t>UKUPNO 3</t>
  </si>
  <si>
    <t>Računala i računalna oprema</t>
  </si>
  <si>
    <t>42212</t>
  </si>
  <si>
    <t>Namještaj</t>
  </si>
  <si>
    <t>42221</t>
  </si>
  <si>
    <t>Radio i tv prijemnici</t>
  </si>
  <si>
    <t>42313</t>
  </si>
  <si>
    <t>Kombi vozila</t>
  </si>
  <si>
    <t>42273</t>
  </si>
  <si>
    <t>Oprema</t>
  </si>
  <si>
    <t>42411</t>
  </si>
  <si>
    <t>Knjige u šk. Knjižnici</t>
  </si>
  <si>
    <t>424111</t>
  </si>
  <si>
    <t>42621</t>
  </si>
  <si>
    <t>Ulaganja u računalne programe</t>
  </si>
  <si>
    <t>UKUPNO 4</t>
  </si>
  <si>
    <t>UKUPNO RASHODI I MANJKOVI</t>
  </si>
  <si>
    <t>RAZLIKA PRIHODI - RASHODI</t>
  </si>
  <si>
    <t>Plan izradila:</t>
  </si>
  <si>
    <t>Predsjednica Školskog odbora:</t>
  </si>
  <si>
    <t>____________________________</t>
  </si>
  <si>
    <t>______________________________________</t>
  </si>
  <si>
    <t>Naknada Troškova zaposlenima</t>
  </si>
  <si>
    <t>Službena putovanja</t>
  </si>
  <si>
    <t>Stručno usavršavanje zaposlenika</t>
  </si>
  <si>
    <t>Rashodi za materijal i energiju</t>
  </si>
  <si>
    <t>Uredski materijal i ostali rashodi</t>
  </si>
  <si>
    <t>Energija</t>
  </si>
  <si>
    <t>Materijal i dijelovi za tekuće i investicijsko održavanje</t>
  </si>
  <si>
    <t>Sitni inventar i autogume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</si>
  <si>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</si>
  <si>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</si>
  <si>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</si>
  <si>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</si>
  <si>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</si>
  <si>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</si>
  <si>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</si>
  <si>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</si>
  <si>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</si>
  <si>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</si>
  <si>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</si>
  <si>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</si>
  <si>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 xml:space="preserve">Članarine i norme </t>
  </si>
  <si>
    <t>Pristojbe i naknade</t>
  </si>
  <si>
    <t>Financijski rashodi</t>
  </si>
  <si>
    <t>Ostali financijski rashodi</t>
  </si>
  <si>
    <t>Bankarske usluge i usluge platnog prometa</t>
  </si>
  <si>
    <t xml:space="preserve">Prihodi iz nadležnog proračuna i od HZZO-a </t>
  </si>
  <si>
    <t>Pr. iz nadležnog pror. za financiranje redovne djelatnosti pr.koris</t>
  </si>
  <si>
    <t>Plaće</t>
  </si>
  <si>
    <t>Plaće za redovan rad</t>
  </si>
  <si>
    <t>Ostali rashodi za zaposlene</t>
  </si>
  <si>
    <t>Doprinosi na plaće</t>
  </si>
  <si>
    <t>Doprinosi za zdravstveno osiguranje</t>
  </si>
  <si>
    <t>Naknade troškova zaposlenima</t>
  </si>
  <si>
    <t>Naknade za prijevoz, za rad na terenu i odvojeni život</t>
  </si>
  <si>
    <t>Pomoći temeljem prijenosa EU sredstava</t>
  </si>
  <si>
    <t>Tekuće pomoći temeljem prijenosa EU sredstava</t>
  </si>
  <si>
    <t>Materijal i sirovine</t>
  </si>
  <si>
    <t>Knjige, umjetnička djela i ostale izložbene vrijednosti</t>
  </si>
  <si>
    <t>Knjige u knjižnicama</t>
  </si>
  <si>
    <t>Prih.iz nad.pror. Za financiranje rashoda za nabavu nef. Imovine</t>
  </si>
  <si>
    <t>Ostali nepomenuti rashodi poslovanja</t>
  </si>
  <si>
    <t>Pomoći pror. korisnicima iz proračuna koji im nije nadležan</t>
  </si>
  <si>
    <t>Tekuće pomoći pror. korisnicima iz proračuna koji im nije nadležan</t>
  </si>
  <si>
    <t>Doprinosi za zapošljavanje</t>
  </si>
  <si>
    <t>Naknade troškova osobama izvan radnog odnosa</t>
  </si>
  <si>
    <t>Troškovi sudskih postupaka</t>
  </si>
  <si>
    <t>Zatezne kamate</t>
  </si>
  <si>
    <t>Nakn.građanima i kućanstvima na temelju osig. i druge naknade</t>
  </si>
  <si>
    <t>Ostale nakn.građanima i kućanstvima iz proračuna</t>
  </si>
  <si>
    <t>Naknade građanima i kućanstvima u naravi</t>
  </si>
  <si>
    <t>Postrojenja i oprema</t>
  </si>
  <si>
    <t>Uredska oprema i namještaj</t>
  </si>
  <si>
    <t>Komunikacijska oprema</t>
  </si>
  <si>
    <t>Uređaji,strojevi i oprema za ostale namjene</t>
  </si>
  <si>
    <t>Knjige,umjetnička djela i ostale izložbene vrijednosti</t>
  </si>
  <si>
    <t>Pomoći od izvanproračunskih korisnika</t>
  </si>
  <si>
    <t>Tekuće pomoći od izvanproračunskih korisnika</t>
  </si>
  <si>
    <t>Kapitalne pomoći pror. korisnicima iz proračuna koji im nije nadležan</t>
  </si>
  <si>
    <t>Prihodi od imovine</t>
  </si>
  <si>
    <t>Prihodi od financijske imovine</t>
  </si>
  <si>
    <t>Kamate na oročena sredstva i depozite po viđenju</t>
  </si>
  <si>
    <t>Prih.od upravnih i administ. pristojbi i pristojbi po posebnim propisima</t>
  </si>
  <si>
    <t>Prihodi po posebnim propisima</t>
  </si>
  <si>
    <t>Ostali nespomenuti prihodi</t>
  </si>
  <si>
    <t>Prihodi od prodaje proizvoda i robe te pruženih usluga i prihodi od donacija</t>
  </si>
  <si>
    <t xml:space="preserve">Prihodi od prodaje proizvoda i robe te pruženih usluga            </t>
  </si>
  <si>
    <t>Prihodi od prodaje proizvoda i robe</t>
  </si>
  <si>
    <t>Prihodi od pruženih usluga</t>
  </si>
  <si>
    <t>Donacije od pravnih i fizičkih osoba izvan općeg proračuna</t>
  </si>
  <si>
    <t>Tekuće donacije</t>
  </si>
  <si>
    <t>Prihodi od prodaje knjiga, umjetničkih djela i ostalih izl.vrijednosti</t>
  </si>
  <si>
    <t>Knjige</t>
  </si>
  <si>
    <t xml:space="preserve">OSNOVNO I SREDNJOŠKOLSKO OBRAZOVANJE </t>
  </si>
  <si>
    <t>MATERIJALNI I FINANCIJSKI RASHODI - DECENTRALIZIRANA SREDSTVA</t>
  </si>
  <si>
    <t xml:space="preserve"> PROGRAM 1010</t>
  </si>
  <si>
    <t>AKTIVNOST: A101002</t>
  </si>
  <si>
    <t>OSTALE POMOĆI-TEKUĆE POMOĆI IZRAVNANJA ZA DECENTRALIZIRANE FUNKCIJE</t>
  </si>
  <si>
    <t xml:space="preserve"> PROGRAM 1013</t>
  </si>
  <si>
    <t>AKTIVNOST: A101325</t>
  </si>
  <si>
    <t>AKTIVNOST: A101005</t>
  </si>
  <si>
    <t>RASHODI POSLOVANJA IZ VLASTITIH I OSTALIH PRIHODA</t>
  </si>
  <si>
    <t>VLASTITI PRIHODI-KORISNICI</t>
  </si>
  <si>
    <t>AKTIVNOST: A101011</t>
  </si>
  <si>
    <t>MATERIJALNI RASHODI - LOKALNI PRORAČUN</t>
  </si>
  <si>
    <t>IZVOR FINACIRANJA: 11</t>
  </si>
  <si>
    <t>OPĆI PRIHODI I PRIMICI</t>
  </si>
  <si>
    <t>EU PROJEKT SINERGIJOM DO USPJEŠNIJE ZAJEDNICE ŠK.GODINA 2023.- 2024.</t>
  </si>
  <si>
    <t>POMOĆI EU - TEKUĆE POMOĆI ID DRŽ.PRORAČUNA TEMELJEM PRIJENOSA EU SREDSTAVA</t>
  </si>
  <si>
    <t>EU PROJEKT SINERGIJOM DO USPJEŠNIJE ZAJEDNICE ŠK.GODINA 2024.- 2025.</t>
  </si>
  <si>
    <t>AKTIVNOST: A101015</t>
  </si>
  <si>
    <t>PRODUŽENI BORAVAK-LOKALNI PRORAČUN</t>
  </si>
  <si>
    <t>AKTIVNOST: K101003</t>
  </si>
  <si>
    <t>KAPITALNA ULAGANJA - LOKALNI PRORAČUN</t>
  </si>
  <si>
    <t>AKTIVNOST: A101029</t>
  </si>
  <si>
    <t>RASHODI ZA ZAPOSLENE - RIZNICA</t>
  </si>
  <si>
    <t>AKTIVNOST: K101001</t>
  </si>
  <si>
    <t>RASHODI ZA NABAVU IMOVINE IZ VLASTITIH I OSTALIH PRIHODA</t>
  </si>
  <si>
    <t>EU PROJEKT - SHEMA ŠKOLSKOG VOĆA</t>
  </si>
  <si>
    <t>POMOĆI EU - TEKUĆE POMOĆI IZ DRŽAVNOG PRORAČUNA TEMELJEM PRIJENOSA EU SREDSTAVA</t>
  </si>
  <si>
    <t>Naknade građanima i kućan.na temelju osig i druge naknade</t>
  </si>
  <si>
    <t>Rashodi za nabavu nefinacijske imovine</t>
  </si>
  <si>
    <t>Prihodi od upravnih i admin.pristojbi po posebnim propisima</t>
  </si>
  <si>
    <t>Prih.iz nadležnog proračuna za financ.redovne djelat.pr.koris</t>
  </si>
  <si>
    <t>Prihodi iz nadležnog proračuna za finaciranje rashoda poslovanja</t>
  </si>
  <si>
    <t>PREHRANA UČENIKA-VLASTITI I OSTALI - MZO</t>
  </si>
  <si>
    <t>31 Vlastiti prihodi</t>
  </si>
  <si>
    <t>11 Opći prihodi i primici</t>
  </si>
  <si>
    <t>43 Ostali prihodi za posebne namjene</t>
  </si>
  <si>
    <t>Ostale tekuće donacije</t>
  </si>
  <si>
    <t>Darovi (za djecu i božićnica)</t>
  </si>
  <si>
    <t>MZO-sufinaciranje besplatne kuhinje</t>
  </si>
  <si>
    <t>65267</t>
  </si>
  <si>
    <t>Prihodi s naslova osiguranja, refundacija štete i totalne štete</t>
  </si>
  <si>
    <t>66141</t>
  </si>
  <si>
    <t>Prihodi od prodaje proizvoda-zadruga</t>
  </si>
  <si>
    <t>31214</t>
  </si>
  <si>
    <t>Otpremnine</t>
  </si>
  <si>
    <t>Materijal i dijelovi za tek.i invest održavanje postroj i opreme</t>
  </si>
  <si>
    <t>Sitan inventar</t>
  </si>
  <si>
    <t>Ostali rashodi</t>
  </si>
  <si>
    <t>AKTIVNOST: 101341</t>
  </si>
  <si>
    <t>____________________________________________________</t>
  </si>
  <si>
    <t>Projekcija proračuna
za 2027.</t>
  </si>
  <si>
    <t>Projekcija 
za 2027.</t>
  </si>
  <si>
    <t>Projekcija 
za 2027. EUR</t>
  </si>
  <si>
    <t>KOREKCIJA REZULTATA TIJEKOM GODINE</t>
  </si>
  <si>
    <t>Glazbeni instrumenti i oprema</t>
  </si>
  <si>
    <t>Obavezni zdravstveni preventivni pregledi</t>
  </si>
  <si>
    <t>Kapitalne donacije od trgovačkih društava</t>
  </si>
  <si>
    <t>65268</t>
  </si>
  <si>
    <t>Ostali prihodi za posebne namjene</t>
  </si>
  <si>
    <t>32961</t>
  </si>
  <si>
    <t>38129</t>
  </si>
  <si>
    <t>Ostale tekuće donacije iz pror.u naravi</t>
  </si>
  <si>
    <t xml:space="preserve">922 - VIŠAK 2024 </t>
  </si>
  <si>
    <t>FINANCIJSKI PLAN PRORAČUNSKOG KORISNIKA JEDINICE LOKALNE I PODRUČNE (REGIONALNE) SAMOUPRAVE 
ZA 2025. I PROJEKCIJA ZA 2026. I 2027. GODINU</t>
  </si>
  <si>
    <t>FINANCIJSKI PLAN PRORAČUNSKOG KORISNIKA JEDINICE LOKALNE I PODRUČNE (REGIONALNE) SAMOUPRAVE 
ZA 2026. I PROJEKCIJA ZA 2027. I 2028. GODINU</t>
  </si>
  <si>
    <t>Izvršenje 2024.*</t>
  </si>
  <si>
    <t>Plan 2025. poslije rebalansa</t>
  </si>
  <si>
    <t>Proračun za 2026.</t>
  </si>
  <si>
    <t>Projekcija proračuna
za 2028.</t>
  </si>
  <si>
    <t>Plan 2025.</t>
  </si>
  <si>
    <t>Izvršenje 2024.</t>
  </si>
  <si>
    <t>Plan za 2026.</t>
  </si>
  <si>
    <t>Projekcija 
za 2028.</t>
  </si>
  <si>
    <t>Plan 2025. POSLIJE REBALANSA</t>
  </si>
  <si>
    <t>Plan 2026. EUR</t>
  </si>
  <si>
    <t>Projekcija 
za 2028. EUR</t>
  </si>
  <si>
    <t xml:space="preserve"> DECENTRALIZIRANA SREDSTVA 2026. EUR</t>
  </si>
  <si>
    <t>GRAD
- produženi
boravak 2026. EUR</t>
  </si>
  <si>
    <t>GRAD-mat. Rashodi lokalnog proračuna 
(dan PI, E-TEHNIČAR, nag. učenici) 2026. EUR</t>
  </si>
  <si>
    <t>RASHODI ZA ZAPOSLENE-RIZNICA 2026. EUR</t>
  </si>
  <si>
    <t>VLASTITI I OSTALI 2026. EUR</t>
  </si>
  <si>
    <t>PLAN UKUPNO 2026. EUR</t>
  </si>
  <si>
    <t>AKTIVNOST: A101337</t>
  </si>
  <si>
    <t>IZVOR FINACIRANJA: 51</t>
  </si>
  <si>
    <t>AKTIVNOST:A101342</t>
  </si>
  <si>
    <t>AKTIVNOST:A101345</t>
  </si>
  <si>
    <t>EU PROJEKT SINERGIJOM DO USPJEŠNIJE ZAJEDNICE ŠK.GODINA 2025.- 2026.</t>
  </si>
  <si>
    <t>IZVOR FINACIRANJA: 31</t>
  </si>
  <si>
    <t xml:space="preserve">Kapitalne donacije       </t>
  </si>
  <si>
    <t>Kapitalne donacije građanima i kućanstvu</t>
  </si>
  <si>
    <t>Prihodi od prodaje građevimskih objekata</t>
  </si>
  <si>
    <t>Stambeni objekti</t>
  </si>
  <si>
    <t>Ostala oprema za održavanje i zaštitu</t>
  </si>
  <si>
    <t xml:space="preserve">Knjige </t>
  </si>
  <si>
    <t>Voditeljica računovodstva:
Anita Kozić Milanović, mag. oec.</t>
  </si>
  <si>
    <t>Ivana Sabljak, mag. prim. educ.</t>
  </si>
  <si>
    <t>Miran Kapelac, mag. educ. math.</t>
  </si>
  <si>
    <t>Ostali mat. i dijelovi za tek. i inv.odr.</t>
  </si>
  <si>
    <t>32329</t>
  </si>
  <si>
    <t>Ostale usl. tek i inv. održ.</t>
  </si>
  <si>
    <t>Ostale usluge promidžbe i infor.</t>
  </si>
  <si>
    <t>GRAD
- sinergija
(pomoćnici) 2026. EUR</t>
  </si>
  <si>
    <t>Udžbenici (MZO)</t>
  </si>
  <si>
    <t>32991</t>
  </si>
  <si>
    <t>Rashodi protokola (vinenci, cvijeće, svijeće i slično)</t>
  </si>
  <si>
    <t>32952</t>
  </si>
  <si>
    <t>Sudske pristojbe</t>
  </si>
  <si>
    <t>32953</t>
  </si>
  <si>
    <t>Javnobilježničke pristojbe</t>
  </si>
  <si>
    <t>42231</t>
  </si>
  <si>
    <t>Oprema za grijanje, ventilaciju i hlađenje</t>
  </si>
  <si>
    <t>42271</t>
  </si>
  <si>
    <t>Uređaji</t>
  </si>
  <si>
    <t>PROGRAM:1013 AKT:A101015                IZVOR FINACIRANJA: 11</t>
  </si>
  <si>
    <t>PROGRAM:1010 AKT:A101011            IZVOR FINACIRANJA: 11</t>
  </si>
  <si>
    <t>PROGRAM:1010 AKT:K101003                    IZVOR FINACIRANJA: 11</t>
  </si>
  <si>
    <t>PROGRAM:1010 AKT:A101005            IZVOR FINACIRANJA: 31</t>
  </si>
  <si>
    <t xml:space="preserve">PROGRAM:1010 AKT:A101002                                                                                                                                                                                                                                                                                                                                                                                                                                                                                        IZVOR FINACIRANJA: 5011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</si>
  <si>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PROGRAM:1010 AKT:A101002                                                                                                                                                                                                                                                                                                                                                                                                                                                                                        IZVOR FINACIRANJA: 11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</si>
  <si>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PROGRAM:1010 AKT:A101341                   IZVOR FINACIRANJA: 5011</t>
  </si>
  <si>
    <t>PROGRAM:1013 AKT:A101345                IZVOR FINACIRANJA: 561</t>
  </si>
  <si>
    <t>PROGRAM:1013 AKT:A101345                IZVOR FINACIRANJA: 11</t>
  </si>
  <si>
    <t>PROGRAM:1010 AKT:A101029                IZVOR FINACIRANJA: 5011</t>
  </si>
  <si>
    <t>PROGRAM:1010 AKT:A101005               IZVOR FINACIRANJA: 5011</t>
  </si>
  <si>
    <t>PROGRAM:1010 AKT:A101005               IZVOR FINACIRANJA: 43</t>
  </si>
  <si>
    <t>PROGRAM:1010 AKT:A101005               IZVOR FINACIRANJA: 61</t>
  </si>
  <si>
    <t>PRODUŽENI BORAVAK</t>
  </si>
  <si>
    <t>DONACIJE</t>
  </si>
  <si>
    <t>IZVOR FINACIRANJA: 5011</t>
  </si>
  <si>
    <t>IZVOR FINACIRANJA: 561</t>
  </si>
  <si>
    <t>Kapitalne pomoći drž.proračuna</t>
  </si>
  <si>
    <t>IZVOR FINACIRANJA: 43</t>
  </si>
  <si>
    <t>PRODUŽENI BORAVAK (PREHRANA)</t>
  </si>
  <si>
    <t>IZVOR FINACIRANJA: 61</t>
  </si>
  <si>
    <t xml:space="preserve">DONACIJE </t>
  </si>
  <si>
    <t>5011 Pomoći iz državnog proračuna</t>
  </si>
  <si>
    <t>561 EU „Europski socijalni fond plus”</t>
  </si>
  <si>
    <t>61 Donacije</t>
  </si>
  <si>
    <t>NABAVA UDŽBENIKA -MZO I OSTALI PROJEKTI (ŽSV, MALA ŠKOLA BIOLOGIJE,  ITD.)</t>
  </si>
  <si>
    <t>NABAVA UDŽBENIKA -MZO  I OSTALI PROJEKTI (ŽSV, MALA ŠKOLA BIOLOGIJE, ITD.)</t>
  </si>
  <si>
    <t xml:space="preserve">  561 EU „Europski socijalni fond plus”</t>
  </si>
  <si>
    <t xml:space="preserve">  5011 Pomoći iz državnog proračuna</t>
  </si>
  <si>
    <t xml:space="preserve">  43 Ostali prihodi za posebne namjene</t>
  </si>
  <si>
    <t xml:space="preserve">  61 Donacije</t>
  </si>
  <si>
    <t>PROJEKCIJA ZA 2027. EUR</t>
  </si>
  <si>
    <t>PROJEKCIJA ZA 2028. EUR</t>
  </si>
  <si>
    <t>63</t>
  </si>
  <si>
    <t>Pomoći iz inozem i od subjekta unutar općeg proračuna</t>
  </si>
  <si>
    <t>64</t>
  </si>
  <si>
    <t>65</t>
  </si>
  <si>
    <t>Prihodios upravnihi admin.pristojbi, pris.poposeb.prop i naknade</t>
  </si>
  <si>
    <t>66</t>
  </si>
  <si>
    <t>Prihodi od prodaje proizvoda i robe te pruženih usluga</t>
  </si>
  <si>
    <t>67</t>
  </si>
  <si>
    <t>Prihodi iz nadležnog proračuna i od Hzzo-a</t>
  </si>
  <si>
    <t>72</t>
  </si>
  <si>
    <t xml:space="preserve">922 - VIŠAK </t>
  </si>
  <si>
    <t>31</t>
  </si>
  <si>
    <t>32</t>
  </si>
  <si>
    <t>34</t>
  </si>
  <si>
    <t>38</t>
  </si>
  <si>
    <t>37</t>
  </si>
  <si>
    <t>Naknade građanima i kućanstvima</t>
  </si>
  <si>
    <t>42</t>
  </si>
  <si>
    <t xml:space="preserve"> Rashodi za nabavu proizvedene dugotrajne imovine</t>
  </si>
  <si>
    <t>922-MANJAK</t>
  </si>
  <si>
    <t>_________________________________</t>
  </si>
  <si>
    <t>U Bjelovaru, 12.11.2025.</t>
  </si>
  <si>
    <t>Klasa: 400-02/25-01/01                                                                                                                                                                                                                                                                                                                                                                                                                                                                                                                                                                                                 Ur.br: 2103-37-25-3</t>
  </si>
  <si>
    <t>Ravnatelj: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</si>
</sst>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8"/>
      <color indexed="72"/>
      <name val="Arial"/>
      <family val="2"/>
      <charset val="238"/>
    </font>
    <font>
      <b/>
      <sz val="8"/>
      <name val="Arial"/>
      <family val="2"/>
      <charset val="238"/>
    </font>
    <font>
      <b/>
      <sz val="7"/>
      <name val="Arial"/>
      <family val="2"/>
      <charset val="238"/>
    </font>
    <font>
      <sz val="8"/>
      <color indexed="72"/>
      <name val="Arial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8"/>
      <color indexed="8"/>
      <name val="MS Sans Serif"/>
      <family val="2"/>
      <charset val="238"/>
    </font>
    <font>
      <sz val="7"/>
      <name val="MS Sans Serif"/>
      <family val="2"/>
      <charset val="238"/>
    </font>
    <font>
      <sz val="7"/>
      <color indexed="8"/>
      <name val="MS Sans Serif"/>
      <family val="2"/>
      <charset val="238"/>
    </font>
    <font>
      <b/>
      <sz val="8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6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MS Sans Serif"/>
      <family val="2"/>
      <charset val="238"/>
    </font>
    <font>
      <b/>
      <sz val="7"/>
      <color theme="1"/>
      <name val="Arial"/>
      <family val="2"/>
      <charset val="238"/>
    </font>
    <font>
      <sz val="7"/>
      <color theme="1"/>
      <name val="MS Sans Serif"/>
      <family val="2"/>
      <charset val="238"/>
    </font>
    <font>
      <sz val="6"/>
      <color theme="1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5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0" fontId="14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0" fontId="17" fillId="0" borderId="0" xfId="0" quotePrefix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4" fontId="0" fillId="0" borderId="0" xfId="0" applyNumberFormat="1" applyAlignment="1">
      <alignment horizontal="center" vertical="top"/>
    </xf>
    <xf numFmtId="49" fontId="22" fillId="0" borderId="3" xfId="0" applyNumberFormat="1" applyFont="1" applyBorder="1" applyAlignment="1">
      <alignment horizontal="center" vertical="center"/>
    </xf>
    <xf numFmtId="4" fontId="23" fillId="0" borderId="3" xfId="0" applyNumberFormat="1" applyFont="1" applyBorder="1" applyAlignment="1">
      <alignment vertical="center" wrapText="1"/>
    </xf>
    <xf numFmtId="4" fontId="23" fillId="5" borderId="3" xfId="0" applyNumberFormat="1" applyFont="1" applyFill="1" applyBorder="1" applyAlignment="1">
      <alignment vertical="center"/>
    </xf>
    <xf numFmtId="4" fontId="23" fillId="6" borderId="3" xfId="0" applyNumberFormat="1" applyFont="1" applyFill="1" applyBorder="1" applyAlignment="1">
      <alignment vertical="center"/>
    </xf>
    <xf numFmtId="4" fontId="23" fillId="8" borderId="3" xfId="0" applyNumberFormat="1" applyFont="1" applyFill="1" applyBorder="1" applyAlignment="1">
      <alignment vertical="center"/>
    </xf>
    <xf numFmtId="4" fontId="23" fillId="9" borderId="3" xfId="0" applyNumberFormat="1" applyFont="1" applyFill="1" applyBorder="1" applyAlignment="1">
      <alignment vertical="center"/>
    </xf>
    <xf numFmtId="4" fontId="23" fillId="10" borderId="3" xfId="0" applyNumberFormat="1" applyFont="1" applyFill="1" applyBorder="1" applyAlignment="1">
      <alignment vertical="center"/>
    </xf>
    <xf numFmtId="4" fontId="23" fillId="11" borderId="3" xfId="0" applyNumberFormat="1" applyFont="1" applyFill="1" applyBorder="1" applyAlignment="1">
      <alignment vertical="center"/>
    </xf>
    <xf numFmtId="4" fontId="23" fillId="12" borderId="3" xfId="0" applyNumberFormat="1" applyFont="1" applyFill="1" applyBorder="1" applyAlignment="1">
      <alignment vertical="center"/>
    </xf>
    <xf numFmtId="4" fontId="24" fillId="0" borderId="1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49" fontId="22" fillId="2" borderId="3" xfId="0" applyNumberFormat="1" applyFont="1" applyFill="1" applyBorder="1" applyAlignment="1">
      <alignment horizontal="center" vertical="center"/>
    </xf>
    <xf numFmtId="4" fontId="23" fillId="2" borderId="3" xfId="0" applyNumberFormat="1" applyFont="1" applyFill="1" applyBorder="1" applyAlignment="1">
      <alignment vertical="center" wrapText="1"/>
    </xf>
    <xf numFmtId="4" fontId="24" fillId="13" borderId="1" xfId="0" applyNumberFormat="1" applyFont="1" applyFill="1" applyBorder="1" applyAlignment="1">
      <alignment vertical="center"/>
    </xf>
    <xf numFmtId="4" fontId="0" fillId="2" borderId="0" xfId="0" applyNumberFormat="1" applyFill="1" applyAlignment="1">
      <alignment vertical="center"/>
    </xf>
    <xf numFmtId="4" fontId="0" fillId="13" borderId="0" xfId="0" applyNumberFormat="1" applyFill="1" applyAlignment="1">
      <alignment vertical="center"/>
    </xf>
    <xf numFmtId="4" fontId="23" fillId="0" borderId="3" xfId="0" applyNumberFormat="1" applyFont="1" applyBorder="1" applyAlignment="1">
      <alignment vertical="center"/>
    </xf>
    <xf numFmtId="49" fontId="22" fillId="6" borderId="3" xfId="0" applyNumberFormat="1" applyFont="1" applyFill="1" applyBorder="1" applyAlignment="1">
      <alignment horizontal="center" vertical="center"/>
    </xf>
    <xf numFmtId="4" fontId="25" fillId="0" borderId="0" xfId="0" applyNumberFormat="1" applyFont="1" applyAlignment="1">
      <alignment vertical="center"/>
    </xf>
    <xf numFmtId="49" fontId="20" fillId="0" borderId="1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4" fontId="20" fillId="5" borderId="3" xfId="0" applyNumberFormat="1" applyFont="1" applyFill="1" applyBorder="1" applyAlignment="1">
      <alignment vertical="center"/>
    </xf>
    <xf numFmtId="4" fontId="20" fillId="6" borderId="3" xfId="0" applyNumberFormat="1" applyFont="1" applyFill="1" applyBorder="1" applyAlignment="1">
      <alignment vertical="center"/>
    </xf>
    <xf numFmtId="4" fontId="20" fillId="8" borderId="3" xfId="0" applyNumberFormat="1" applyFont="1" applyFill="1" applyBorder="1" applyAlignment="1">
      <alignment vertical="center"/>
    </xf>
    <xf numFmtId="4" fontId="20" fillId="9" borderId="3" xfId="0" applyNumberFormat="1" applyFont="1" applyFill="1" applyBorder="1" applyAlignment="1">
      <alignment vertical="center"/>
    </xf>
    <xf numFmtId="4" fontId="20" fillId="10" borderId="3" xfId="0" applyNumberFormat="1" applyFont="1" applyFill="1" applyBorder="1" applyAlignment="1">
      <alignment vertical="center"/>
    </xf>
    <xf numFmtId="4" fontId="20" fillId="11" borderId="3" xfId="0" applyNumberFormat="1" applyFont="1" applyFill="1" applyBorder="1" applyAlignment="1">
      <alignment vertical="center"/>
    </xf>
    <xf numFmtId="4" fontId="20" fillId="12" borderId="3" xfId="0" applyNumberFormat="1" applyFont="1" applyFill="1" applyBorder="1" applyAlignment="1">
      <alignment vertical="center"/>
    </xf>
    <xf numFmtId="4" fontId="9" fillId="0" borderId="0" xfId="0" applyNumberFormat="1" applyFont="1" applyAlignment="1">
      <alignment vertical="center"/>
    </xf>
    <xf numFmtId="4" fontId="23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left" vertical="center"/>
    </xf>
    <xf numFmtId="4" fontId="20" fillId="5" borderId="0" xfId="0" applyNumberFormat="1" applyFont="1" applyFill="1" applyAlignment="1">
      <alignment vertical="center"/>
    </xf>
    <xf numFmtId="4" fontId="20" fillId="6" borderId="0" xfId="0" applyNumberFormat="1" applyFont="1" applyFill="1" applyAlignment="1">
      <alignment vertical="center"/>
    </xf>
    <xf numFmtId="4" fontId="20" fillId="8" borderId="0" xfId="0" applyNumberFormat="1" applyFont="1" applyFill="1" applyAlignment="1">
      <alignment vertical="center"/>
    </xf>
    <xf numFmtId="4" fontId="20" fillId="9" borderId="0" xfId="0" applyNumberFormat="1" applyFont="1" applyFill="1" applyAlignment="1">
      <alignment vertical="center"/>
    </xf>
    <xf numFmtId="4" fontId="20" fillId="10" borderId="0" xfId="0" applyNumberFormat="1" applyFont="1" applyFill="1" applyAlignment="1">
      <alignment vertical="center"/>
    </xf>
    <xf numFmtId="4" fontId="20" fillId="11" borderId="0" xfId="0" applyNumberFormat="1" applyFont="1" applyFill="1" applyAlignment="1">
      <alignment vertical="center"/>
    </xf>
    <xf numFmtId="4" fontId="20" fillId="0" borderId="0" xfId="0" applyNumberFormat="1" applyFont="1" applyAlignment="1">
      <alignment vertical="center"/>
    </xf>
    <xf numFmtId="4" fontId="22" fillId="0" borderId="0" xfId="0" applyNumberFormat="1" applyFont="1" applyAlignment="1">
      <alignment vertical="center"/>
    </xf>
    <xf numFmtId="4" fontId="26" fillId="5" borderId="0" xfId="0" applyNumberFormat="1" applyFont="1" applyFill="1" applyAlignment="1">
      <alignment vertical="center"/>
    </xf>
    <xf numFmtId="4" fontId="27" fillId="6" borderId="0" xfId="0" applyNumberFormat="1" applyFont="1" applyFill="1" applyAlignment="1">
      <alignment vertical="center"/>
    </xf>
    <xf numFmtId="4" fontId="27" fillId="8" borderId="0" xfId="0" applyNumberFormat="1" applyFont="1" applyFill="1" applyAlignment="1">
      <alignment vertical="center"/>
    </xf>
    <xf numFmtId="4" fontId="27" fillId="9" borderId="0" xfId="0" applyNumberFormat="1" applyFont="1" applyFill="1" applyAlignment="1">
      <alignment vertical="center"/>
    </xf>
    <xf numFmtId="4" fontId="27" fillId="10" borderId="0" xfId="0" applyNumberFormat="1" applyFont="1" applyFill="1" applyAlignment="1">
      <alignment vertical="center"/>
    </xf>
    <xf numFmtId="4" fontId="27" fillId="11" borderId="0" xfId="0" applyNumberFormat="1" applyFont="1" applyFill="1" applyAlignment="1">
      <alignment vertical="center"/>
    </xf>
    <xf numFmtId="4" fontId="26" fillId="12" borderId="0" xfId="0" applyNumberFormat="1" applyFont="1" applyFill="1" applyAlignment="1">
      <alignment vertical="center"/>
    </xf>
    <xf numFmtId="4" fontId="24" fillId="0" borderId="0" xfId="0" applyNumberFormat="1" applyFont="1" applyAlignment="1">
      <alignment vertical="center"/>
    </xf>
    <xf numFmtId="49" fontId="22" fillId="0" borderId="6" xfId="0" applyNumberFormat="1" applyFont="1" applyBorder="1" applyAlignment="1">
      <alignment horizontal="center" vertical="center"/>
    </xf>
    <xf numFmtId="4" fontId="23" fillId="0" borderId="6" xfId="0" applyNumberFormat="1" applyFont="1" applyBorder="1" applyAlignment="1">
      <alignment vertical="center" wrapText="1"/>
    </xf>
    <xf numFmtId="4" fontId="23" fillId="5" borderId="6" xfId="0" applyNumberFormat="1" applyFont="1" applyFill="1" applyBorder="1" applyAlignment="1">
      <alignment vertical="center"/>
    </xf>
    <xf numFmtId="4" fontId="23" fillId="6" borderId="6" xfId="0" applyNumberFormat="1" applyFont="1" applyFill="1" applyBorder="1" applyAlignment="1">
      <alignment vertical="center"/>
    </xf>
    <xf numFmtId="4" fontId="23" fillId="8" borderId="6" xfId="0" applyNumberFormat="1" applyFont="1" applyFill="1" applyBorder="1" applyAlignment="1">
      <alignment vertical="center"/>
    </xf>
    <xf numFmtId="4" fontId="23" fillId="9" borderId="6" xfId="0" applyNumberFormat="1" applyFont="1" applyFill="1" applyBorder="1" applyAlignment="1">
      <alignment vertical="center"/>
    </xf>
    <xf numFmtId="4" fontId="23" fillId="10" borderId="6" xfId="0" applyNumberFormat="1" applyFont="1" applyFill="1" applyBorder="1" applyAlignment="1">
      <alignment vertical="center"/>
    </xf>
    <xf numFmtId="4" fontId="23" fillId="11" borderId="6" xfId="0" applyNumberFormat="1" applyFont="1" applyFill="1" applyBorder="1" applyAlignment="1">
      <alignment vertical="center"/>
    </xf>
    <xf numFmtId="4" fontId="24" fillId="0" borderId="7" xfId="0" applyNumberFormat="1" applyFont="1" applyBorder="1" applyAlignment="1">
      <alignment vertical="center"/>
    </xf>
    <xf numFmtId="4" fontId="24" fillId="2" borderId="3" xfId="0" applyNumberFormat="1" applyFont="1" applyFill="1" applyBorder="1" applyAlignment="1">
      <alignment vertical="center" wrapText="1"/>
    </xf>
    <xf numFmtId="4" fontId="24" fillId="5" borderId="3" xfId="0" applyNumberFormat="1" applyFont="1" applyFill="1" applyBorder="1" applyAlignment="1">
      <alignment vertical="center"/>
    </xf>
    <xf numFmtId="4" fontId="24" fillId="2" borderId="3" xfId="0" applyNumberFormat="1" applyFont="1" applyFill="1" applyBorder="1" applyAlignment="1">
      <alignment vertical="center"/>
    </xf>
    <xf numFmtId="4" fontId="24" fillId="8" borderId="3" xfId="0" applyNumberFormat="1" applyFont="1" applyFill="1" applyBorder="1" applyAlignment="1">
      <alignment vertical="center"/>
    </xf>
    <xf numFmtId="4" fontId="24" fillId="9" borderId="3" xfId="0" applyNumberFormat="1" applyFont="1" applyFill="1" applyBorder="1" applyAlignment="1">
      <alignment vertical="center"/>
    </xf>
    <xf numFmtId="4" fontId="24" fillId="6" borderId="3" xfId="0" applyNumberFormat="1" applyFont="1" applyFill="1" applyBorder="1" applyAlignment="1">
      <alignment vertical="center"/>
    </xf>
    <xf numFmtId="4" fontId="24" fillId="10" borderId="3" xfId="0" applyNumberFormat="1" applyFont="1" applyFill="1" applyBorder="1" applyAlignment="1">
      <alignment vertical="center"/>
    </xf>
    <xf numFmtId="4" fontId="24" fillId="11" borderId="3" xfId="0" applyNumberFormat="1" applyFont="1" applyFill="1" applyBorder="1" applyAlignment="1">
      <alignment vertical="center"/>
    </xf>
    <xf numFmtId="4" fontId="24" fillId="2" borderId="0" xfId="0" applyNumberFormat="1" applyFont="1" applyFill="1" applyAlignment="1">
      <alignment vertical="center"/>
    </xf>
    <xf numFmtId="0" fontId="24" fillId="2" borderId="0" xfId="0" applyFont="1" applyFill="1"/>
    <xf numFmtId="4" fontId="24" fillId="2" borderId="4" xfId="0" applyNumberFormat="1" applyFont="1" applyFill="1" applyBorder="1" applyAlignment="1">
      <alignment vertical="center"/>
    </xf>
    <xf numFmtId="4" fontId="24" fillId="13" borderId="3" xfId="0" applyNumberFormat="1" applyFont="1" applyFill="1" applyBorder="1" applyAlignment="1">
      <alignment vertical="center"/>
    </xf>
    <xf numFmtId="4" fontId="24" fillId="0" borderId="3" xfId="0" applyNumberFormat="1" applyFont="1" applyBorder="1" applyAlignment="1">
      <alignment vertical="center" wrapText="1"/>
    </xf>
    <xf numFmtId="4" fontId="0" fillId="5" borderId="3" xfId="0" applyNumberFormat="1" applyFill="1" applyBorder="1" applyAlignment="1">
      <alignment vertical="center"/>
    </xf>
    <xf numFmtId="4" fontId="0" fillId="8" borderId="3" xfId="0" applyNumberFormat="1" applyFill="1" applyBorder="1" applyAlignment="1">
      <alignment vertical="center"/>
    </xf>
    <xf numFmtId="4" fontId="0" fillId="9" borderId="3" xfId="0" applyNumberFormat="1" applyFill="1" applyBorder="1" applyAlignment="1">
      <alignment vertical="center"/>
    </xf>
    <xf numFmtId="4" fontId="0" fillId="6" borderId="3" xfId="0" applyNumberFormat="1" applyFill="1" applyBorder="1" applyAlignment="1">
      <alignment vertical="center"/>
    </xf>
    <xf numFmtId="4" fontId="0" fillId="10" borderId="3" xfId="0" applyNumberFormat="1" applyFill="1" applyBorder="1" applyAlignment="1">
      <alignment vertical="center"/>
    </xf>
    <xf numFmtId="4" fontId="0" fillId="11" borderId="3" xfId="0" applyNumberFormat="1" applyFill="1" applyBorder="1" applyAlignment="1">
      <alignment vertical="center"/>
    </xf>
    <xf numFmtId="4" fontId="24" fillId="0" borderId="8" xfId="0" applyNumberFormat="1" applyFont="1" applyBorder="1" applyAlignment="1">
      <alignment vertical="center"/>
    </xf>
    <xf numFmtId="49" fontId="22" fillId="2" borderId="9" xfId="0" applyNumberFormat="1" applyFont="1" applyFill="1" applyBorder="1" applyAlignment="1">
      <alignment horizontal="center" vertical="center"/>
    </xf>
    <xf numFmtId="4" fontId="23" fillId="2" borderId="9" xfId="0" applyNumberFormat="1" applyFont="1" applyFill="1" applyBorder="1" applyAlignment="1">
      <alignment vertical="center" wrapText="1"/>
    </xf>
    <xf numFmtId="4" fontId="23" fillId="5" borderId="9" xfId="0" applyNumberFormat="1" applyFont="1" applyFill="1" applyBorder="1" applyAlignment="1">
      <alignment vertical="center"/>
    </xf>
    <xf numFmtId="4" fontId="23" fillId="8" borderId="9" xfId="0" applyNumberFormat="1" applyFont="1" applyFill="1" applyBorder="1" applyAlignment="1">
      <alignment vertical="center"/>
    </xf>
    <xf numFmtId="4" fontId="23" fillId="9" borderId="9" xfId="0" applyNumberFormat="1" applyFont="1" applyFill="1" applyBorder="1" applyAlignment="1">
      <alignment vertical="center"/>
    </xf>
    <xf numFmtId="4" fontId="23" fillId="6" borderId="9" xfId="0" applyNumberFormat="1" applyFont="1" applyFill="1" applyBorder="1" applyAlignment="1">
      <alignment vertical="center"/>
    </xf>
    <xf numFmtId="4" fontId="23" fillId="10" borderId="9" xfId="0" applyNumberFormat="1" applyFont="1" applyFill="1" applyBorder="1" applyAlignment="1">
      <alignment vertical="center"/>
    </xf>
    <xf numFmtId="4" fontId="23" fillId="11" borderId="9" xfId="0" applyNumberFormat="1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vertical="center"/>
    </xf>
    <xf numFmtId="0" fontId="0" fillId="2" borderId="0" xfId="0" applyFill="1"/>
    <xf numFmtId="4" fontId="24" fillId="0" borderId="3" xfId="0" applyNumberFormat="1" applyFont="1" applyBorder="1" applyAlignment="1">
      <alignment vertical="center"/>
    </xf>
    <xf numFmtId="4" fontId="28" fillId="5" borderId="3" xfId="0" applyNumberFormat="1" applyFont="1" applyFill="1" applyBorder="1" applyAlignment="1">
      <alignment vertical="center"/>
    </xf>
    <xf numFmtId="4" fontId="29" fillId="6" borderId="3" xfId="0" applyNumberFormat="1" applyFont="1" applyFill="1" applyBorder="1" applyAlignment="1">
      <alignment vertical="center"/>
    </xf>
    <xf numFmtId="4" fontId="29" fillId="8" borderId="3" xfId="0" applyNumberFormat="1" applyFont="1" applyFill="1" applyBorder="1" applyAlignment="1">
      <alignment vertical="center"/>
    </xf>
    <xf numFmtId="4" fontId="29" fillId="9" borderId="3" xfId="0" applyNumberFormat="1" applyFont="1" applyFill="1" applyBorder="1" applyAlignment="1">
      <alignment vertical="center"/>
    </xf>
    <xf numFmtId="4" fontId="29" fillId="10" borderId="3" xfId="0" applyNumberFormat="1" applyFont="1" applyFill="1" applyBorder="1" applyAlignment="1">
      <alignment vertical="center"/>
    </xf>
    <xf numFmtId="4" fontId="29" fillId="11" borderId="3" xfId="0" applyNumberFormat="1" applyFont="1" applyFill="1" applyBorder="1" applyAlignment="1">
      <alignment vertical="center"/>
    </xf>
    <xf numFmtId="4" fontId="0" fillId="0" borderId="0" xfId="0" applyNumberFormat="1"/>
    <xf numFmtId="4" fontId="30" fillId="0" borderId="1" xfId="0" applyNumberFormat="1" applyFont="1" applyBorder="1" applyAlignment="1">
      <alignment vertical="center"/>
    </xf>
    <xf numFmtId="4" fontId="23" fillId="0" borderId="4" xfId="0" applyNumberFormat="1" applyFont="1" applyBorder="1" applyAlignment="1">
      <alignment vertical="center"/>
    </xf>
    <xf numFmtId="4" fontId="30" fillId="6" borderId="3" xfId="0" applyNumberFormat="1" applyFont="1" applyFill="1" applyBorder="1" applyAlignment="1">
      <alignment vertical="center"/>
    </xf>
    <xf numFmtId="4" fontId="30" fillId="8" borderId="3" xfId="0" applyNumberFormat="1" applyFont="1" applyFill="1" applyBorder="1" applyAlignment="1">
      <alignment vertical="center"/>
    </xf>
    <xf numFmtId="4" fontId="30" fillId="9" borderId="3" xfId="0" applyNumberFormat="1" applyFont="1" applyFill="1" applyBorder="1" applyAlignment="1">
      <alignment vertical="center"/>
    </xf>
    <xf numFmtId="4" fontId="30" fillId="10" borderId="3" xfId="0" applyNumberFormat="1" applyFont="1" applyFill="1" applyBorder="1" applyAlignment="1">
      <alignment vertical="center"/>
    </xf>
    <xf numFmtId="4" fontId="30" fillId="11" borderId="3" xfId="0" applyNumberFormat="1" applyFont="1" applyFill="1" applyBorder="1" applyAlignment="1">
      <alignment vertical="center"/>
    </xf>
    <xf numFmtId="4" fontId="22" fillId="0" borderId="3" xfId="0" applyNumberFormat="1" applyFont="1" applyBorder="1" applyAlignment="1">
      <alignment vertical="center"/>
    </xf>
    <xf numFmtId="4" fontId="6" fillId="0" borderId="0" xfId="0" applyNumberFormat="1" applyFont="1" applyAlignment="1">
      <alignment vertical="center"/>
    </xf>
    <xf numFmtId="4" fontId="31" fillId="0" borderId="0" xfId="0" applyNumberFormat="1" applyFont="1" applyAlignment="1">
      <alignment vertical="center"/>
    </xf>
    <xf numFmtId="49" fontId="20" fillId="0" borderId="7" xfId="0" applyNumberFormat="1" applyFont="1" applyBorder="1" applyAlignment="1">
      <alignment horizontal="left" vertical="center"/>
    </xf>
    <xf numFmtId="49" fontId="20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center" vertical="center"/>
    </xf>
    <xf numFmtId="4" fontId="23" fillId="2" borderId="0" xfId="0" applyNumberFormat="1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" fontId="27" fillId="2" borderId="0" xfId="0" applyNumberFormat="1" applyFont="1" applyFill="1" applyAlignment="1">
      <alignment vertical="center"/>
    </xf>
    <xf numFmtId="0" fontId="24" fillId="0" borderId="0" xfId="0" applyFont="1"/>
    <xf numFmtId="4" fontId="19" fillId="2" borderId="0" xfId="0" applyNumberFormat="1" applyFont="1" applyFill="1" applyAlignment="1">
      <alignment vertical="center"/>
    </xf>
    <xf numFmtId="0" fontId="27" fillId="0" borderId="0" xfId="0" applyFont="1"/>
    <xf numFmtId="0" fontId="23" fillId="2" borderId="0" xfId="0" applyFont="1" applyFill="1"/>
    <xf numFmtId="49" fontId="20" fillId="2" borderId="0" xfId="0" applyNumberFormat="1" applyFont="1" applyFill="1" applyAlignment="1">
      <alignment horizontal="left" vertical="center"/>
    </xf>
    <xf numFmtId="4" fontId="32" fillId="0" borderId="0" xfId="0" applyNumberFormat="1" applyFont="1" applyAlignment="1">
      <alignment vertical="center"/>
    </xf>
    <xf numFmtId="49" fontId="27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28" fillId="2" borderId="0" xfId="0" applyNumberFormat="1" applyFont="1" applyFill="1" applyAlignment="1">
      <alignment vertical="center"/>
    </xf>
    <xf numFmtId="4" fontId="29" fillId="2" borderId="0" xfId="0" applyNumberFormat="1" applyFont="1" applyFill="1" applyAlignment="1">
      <alignment vertical="center"/>
    </xf>
    <xf numFmtId="4" fontId="28" fillId="5" borderId="0" xfId="0" applyNumberFormat="1" applyFont="1" applyFill="1" applyAlignment="1">
      <alignment vertical="center"/>
    </xf>
    <xf numFmtId="4" fontId="29" fillId="6" borderId="0" xfId="0" applyNumberFormat="1" applyFont="1" applyFill="1" applyAlignment="1">
      <alignment vertical="center"/>
    </xf>
    <xf numFmtId="4" fontId="29" fillId="8" borderId="0" xfId="0" applyNumberFormat="1" applyFont="1" applyFill="1" applyAlignment="1">
      <alignment vertical="center"/>
    </xf>
    <xf numFmtId="4" fontId="29" fillId="10" borderId="0" xfId="0" applyNumberFormat="1" applyFont="1" applyFill="1" applyAlignment="1">
      <alignment vertical="center"/>
    </xf>
    <xf numFmtId="4" fontId="29" fillId="11" borderId="0" xfId="0" applyNumberFormat="1" applyFont="1" applyFill="1" applyAlignment="1">
      <alignment vertical="center"/>
    </xf>
    <xf numFmtId="4" fontId="28" fillId="12" borderId="0" xfId="0" applyNumberFormat="1" applyFont="1" applyFill="1" applyAlignment="1">
      <alignment vertical="center"/>
    </xf>
    <xf numFmtId="4" fontId="29" fillId="9" borderId="0" xfId="0" applyNumberFormat="1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1" fillId="0" borderId="3" xfId="0" applyFont="1" applyBorder="1"/>
    <xf numFmtId="4" fontId="0" fillId="0" borderId="3" xfId="0" applyNumberFormat="1" applyBorder="1"/>
    <xf numFmtId="0" fontId="0" fillId="0" borderId="3" xfId="0" applyBorder="1"/>
    <xf numFmtId="0" fontId="0" fillId="14" borderId="3" xfId="0" applyFill="1" applyBorder="1" applyAlignment="1">
      <alignment horizontal="left"/>
    </xf>
    <xf numFmtId="0" fontId="0" fillId="14" borderId="3" xfId="0" applyFill="1" applyBorder="1"/>
    <xf numFmtId="4" fontId="0" fillId="14" borderId="3" xfId="0" applyNumberFormat="1" applyFill="1" applyBorder="1"/>
    <xf numFmtId="0" fontId="0" fillId="15" borderId="3" xfId="0" applyFill="1" applyBorder="1" applyAlignment="1">
      <alignment horizontal="left"/>
    </xf>
    <xf numFmtId="0" fontId="0" fillId="15" borderId="3" xfId="0" applyFill="1" applyBorder="1"/>
    <xf numFmtId="4" fontId="0" fillId="15" borderId="3" xfId="0" applyNumberFormat="1" applyFill="1" applyBorder="1"/>
    <xf numFmtId="0" fontId="0" fillId="4" borderId="3" xfId="0" applyFill="1" applyBorder="1" applyAlignment="1">
      <alignment horizontal="left"/>
    </xf>
    <xf numFmtId="0" fontId="0" fillId="4" borderId="3" xfId="0" applyFill="1" applyBorder="1"/>
    <xf numFmtId="4" fontId="0" fillId="4" borderId="3" xfId="0" applyNumberFormat="1" applyFill="1" applyBorder="1"/>
    <xf numFmtId="0" fontId="0" fillId="0" borderId="3" xfId="0" applyBorder="1" applyAlignment="1">
      <alignment horizontal="left"/>
    </xf>
    <xf numFmtId="0" fontId="0" fillId="0" borderId="3" xfId="0" applyBorder="1" applyAlignment="1">
      <alignment wrapText="1"/>
    </xf>
    <xf numFmtId="0" fontId="0" fillId="2" borderId="3" xfId="0" applyFill="1" applyBorder="1" applyAlignment="1">
      <alignment horizontal="left"/>
    </xf>
    <xf numFmtId="0" fontId="0" fillId="2" borderId="3" xfId="0" applyFill="1" applyBorder="1"/>
    <xf numFmtId="4" fontId="0" fillId="2" borderId="3" xfId="0" applyNumberFormat="1" applyFill="1" applyBorder="1"/>
    <xf numFmtId="0" fontId="0" fillId="7" borderId="3" xfId="0" applyFill="1" applyBorder="1" applyAlignment="1">
      <alignment horizontal="left"/>
    </xf>
    <xf numFmtId="0" fontId="0" fillId="7" borderId="3" xfId="0" applyFill="1" applyBorder="1"/>
    <xf numFmtId="4" fontId="0" fillId="7" borderId="3" xfId="0" applyNumberFormat="1" applyFill="1" applyBorder="1"/>
    <xf numFmtId="0" fontId="33" fillId="15" borderId="3" xfId="0" applyFont="1" applyFill="1" applyBorder="1" applyAlignment="1">
      <alignment horizontal="left"/>
    </xf>
    <xf numFmtId="0" fontId="33" fillId="15" borderId="3" xfId="0" applyFont="1" applyFill="1" applyBorder="1"/>
    <xf numFmtId="4" fontId="33" fillId="15" borderId="3" xfId="0" applyNumberFormat="1" applyFont="1" applyFill="1" applyBorder="1"/>
    <xf numFmtId="0" fontId="6" fillId="4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left"/>
    </xf>
    <xf numFmtId="0" fontId="34" fillId="4" borderId="3" xfId="0" applyFont="1" applyFill="1" applyBorder="1" applyAlignment="1">
      <alignment wrapText="1"/>
    </xf>
    <xf numFmtId="0" fontId="7" fillId="2" borderId="3" xfId="0" quotePrefix="1" applyFont="1" applyFill="1" applyBorder="1" applyAlignment="1">
      <alignment horizontal="left" vertical="center" wrapText="1"/>
    </xf>
    <xf numFmtId="0" fontId="0" fillId="4" borderId="3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35" fillId="0" borderId="3" xfId="0" applyFont="1" applyBorder="1"/>
    <xf numFmtId="0" fontId="9" fillId="2" borderId="3" xfId="0" quotePrefix="1" applyFont="1" applyFill="1" applyBorder="1" applyAlignment="1">
      <alignment horizontal="left" vertical="center"/>
    </xf>
    <xf numFmtId="2" fontId="3" fillId="2" borderId="4" xfId="0" applyNumberFormat="1" applyFont="1" applyFill="1" applyBorder="1" applyAlignment="1">
      <alignment horizontal="right"/>
    </xf>
    <xf numFmtId="2" fontId="3" fillId="2" borderId="3" xfId="0" applyNumberFormat="1" applyFont="1" applyFill="1" applyBorder="1" applyAlignment="1">
      <alignment horizontal="right"/>
    </xf>
    <xf numFmtId="4" fontId="36" fillId="0" borderId="3" xfId="0" applyNumberFormat="1" applyFont="1" applyBorder="1" applyAlignment="1">
      <alignment wrapText="1"/>
    </xf>
    <xf numFmtId="2" fontId="0" fillId="0" borderId="3" xfId="0" applyNumberFormat="1" applyBorder="1"/>
    <xf numFmtId="2" fontId="1" fillId="0" borderId="3" xfId="0" applyNumberFormat="1" applyFont="1" applyBorder="1"/>
    <xf numFmtId="0" fontId="24" fillId="0" borderId="0" xfId="0" applyFont="1" applyAlignment="1">
      <alignment wrapText="1"/>
    </xf>
    <xf numFmtId="0" fontId="7" fillId="3" borderId="2" xfId="0" applyFont="1" applyFill="1" applyBorder="1" applyAlignment="1">
      <alignment vertical="center" wrapText="1"/>
    </xf>
    <xf numFmtId="0" fontId="9" fillId="3" borderId="1" xfId="0" quotePrefix="1" applyFont="1" applyFill="1" applyBorder="1" applyAlignment="1">
      <alignment horizontal="left" vertical="center"/>
    </xf>
    <xf numFmtId="0" fontId="0" fillId="16" borderId="3" xfId="0" applyFill="1" applyBorder="1" applyAlignment="1">
      <alignment horizontal="left"/>
    </xf>
    <xf numFmtId="0" fontId="0" fillId="16" borderId="3" xfId="0" applyFill="1" applyBorder="1"/>
    <xf numFmtId="4" fontId="0" fillId="16" borderId="3" xfId="0" applyNumberFormat="1" applyFill="1" applyBorder="1"/>
    <xf numFmtId="4" fontId="37" fillId="4" borderId="3" xfId="0" applyNumberFormat="1" applyFont="1" applyFill="1" applyBorder="1"/>
    <xf numFmtId="4" fontId="0" fillId="0" borderId="3" xfId="0" applyNumberFormat="1" applyFill="1" applyBorder="1"/>
    <xf numFmtId="4" fontId="0" fillId="4" borderId="11" xfId="0" applyNumberFormat="1" applyFill="1" applyBorder="1"/>
    <xf numFmtId="0" fontId="33" fillId="4" borderId="3" xfId="0" applyFont="1" applyFill="1" applyBorder="1" applyAlignment="1">
      <alignment horizontal="left"/>
    </xf>
    <xf numFmtId="0" fontId="33" fillId="4" borderId="3" xfId="0" applyFont="1" applyFill="1" applyBorder="1"/>
    <xf numFmtId="4" fontId="33" fillId="4" borderId="3" xfId="0" applyNumberFormat="1" applyFont="1" applyFill="1" applyBorder="1"/>
    <xf numFmtId="0" fontId="33" fillId="2" borderId="3" xfId="0" applyFont="1" applyFill="1" applyBorder="1" applyAlignment="1">
      <alignment horizontal="left"/>
    </xf>
    <xf numFmtId="0" fontId="33" fillId="2" borderId="3" xfId="0" applyFont="1" applyFill="1" applyBorder="1"/>
    <xf numFmtId="4" fontId="33" fillId="2" borderId="3" xfId="0" applyNumberFormat="1" applyFont="1" applyFill="1" applyBorder="1"/>
    <xf numFmtId="0" fontId="33" fillId="0" borderId="3" xfId="0" applyFont="1" applyBorder="1" applyAlignment="1">
      <alignment horizontal="left"/>
    </xf>
    <xf numFmtId="0" fontId="33" fillId="0" borderId="3" xfId="0" applyFont="1" applyBorder="1"/>
    <xf numFmtId="4" fontId="33" fillId="0" borderId="3" xfId="0" applyNumberFormat="1" applyFont="1" applyBorder="1"/>
    <xf numFmtId="0" fontId="22" fillId="0" borderId="3" xfId="0" applyNumberFormat="1" applyFont="1" applyBorder="1" applyAlignment="1">
      <alignment horizontal="center" vertical="center"/>
    </xf>
    <xf numFmtId="4" fontId="23" fillId="5" borderId="3" xfId="0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6" fillId="0" borderId="4" xfId="0" applyNumberFormat="1" applyFont="1" applyBorder="1" applyAlignment="1">
      <alignment horizontal="right" vertical="center"/>
    </xf>
    <xf numFmtId="4" fontId="6" fillId="0" borderId="3" xfId="0" applyNumberFormat="1" applyFont="1" applyBorder="1" applyAlignment="1">
      <alignment horizontal="right" vertical="center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39" fillId="0" borderId="3" xfId="0" applyNumberFormat="1" applyFont="1" applyBorder="1"/>
    <xf numFmtId="4" fontId="31" fillId="0" borderId="3" xfId="0" applyNumberFormat="1" applyFont="1" applyBorder="1"/>
    <xf numFmtId="0" fontId="39" fillId="0" borderId="3" xfId="0" applyFont="1" applyBorder="1"/>
    <xf numFmtId="4" fontId="39" fillId="0" borderId="3" xfId="0" applyNumberFormat="1" applyFont="1" applyBorder="1" applyAlignment="1">
      <alignment horizontal="right"/>
    </xf>
    <xf numFmtId="4" fontId="3" fillId="2" borderId="4" xfId="0" applyNumberFormat="1" applyFont="1" applyFill="1" applyBorder="1" applyAlignment="1">
      <alignment horizontal="right" vertical="center"/>
    </xf>
    <xf numFmtId="4" fontId="6" fillId="2" borderId="4" xfId="0" applyNumberFormat="1" applyFont="1" applyFill="1" applyBorder="1" applyAlignment="1">
      <alignment horizontal="right" vertical="center"/>
    </xf>
    <xf numFmtId="4" fontId="6" fillId="3" borderId="3" xfId="0" applyNumberFormat="1" applyFont="1" applyFill="1" applyBorder="1" applyAlignment="1">
      <alignment horizontal="right" vertical="center"/>
    </xf>
    <xf numFmtId="4" fontId="6" fillId="3" borderId="3" xfId="0" applyNumberFormat="1" applyFont="1" applyFill="1" applyBorder="1" applyAlignment="1">
      <alignment horizontal="right" vertical="center" wrapText="1"/>
    </xf>
    <xf numFmtId="4" fontId="6" fillId="2" borderId="3" xfId="0" applyNumberFormat="1" applyFont="1" applyFill="1" applyBorder="1" applyAlignment="1">
      <alignment horizontal="center" vertical="center" wrapText="1"/>
    </xf>
    <xf numFmtId="4" fontId="9" fillId="4" borderId="1" xfId="0" quotePrefix="1" applyNumberFormat="1" applyFont="1" applyFill="1" applyBorder="1" applyAlignment="1">
      <alignment horizontal="right"/>
    </xf>
    <xf numFmtId="4" fontId="9" fillId="4" borderId="3" xfId="0" applyNumberFormat="1" applyFont="1" applyFill="1" applyBorder="1" applyAlignment="1">
      <alignment horizontal="right" wrapText="1"/>
    </xf>
    <xf numFmtId="4" fontId="9" fillId="3" borderId="1" xfId="0" quotePrefix="1" applyNumberFormat="1" applyFont="1" applyFill="1" applyBorder="1" applyAlignment="1">
      <alignment horizontal="right"/>
    </xf>
    <xf numFmtId="4" fontId="9" fillId="3" borderId="3" xfId="0" quotePrefix="1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0" borderId="3" xfId="0" applyNumberFormat="1" applyFont="1" applyBorder="1" applyAlignment="1">
      <alignment horizontal="right" wrapText="1"/>
    </xf>
    <xf numFmtId="4" fontId="6" fillId="3" borderId="3" xfId="0" applyNumberFormat="1" applyFont="1" applyFill="1" applyBorder="1" applyAlignment="1">
      <alignment horizontal="right"/>
    </xf>
    <xf numFmtId="4" fontId="6" fillId="3" borderId="1" xfId="0" quotePrefix="1" applyNumberFormat="1" applyFont="1" applyFill="1" applyBorder="1" applyAlignment="1">
      <alignment horizontal="right"/>
    </xf>
    <xf numFmtId="4" fontId="6" fillId="3" borderId="3" xfId="0" quotePrefix="1" applyNumberFormat="1" applyFont="1" applyFill="1" applyBorder="1" applyAlignment="1">
      <alignment horizontal="right"/>
    </xf>
    <xf numFmtId="0" fontId="0" fillId="15" borderId="3" xfId="0" applyFill="1" applyBorder="1" applyAlignment="1">
      <alignment horizontal="left" wrapText="1"/>
    </xf>
    <xf numFmtId="0" fontId="0" fillId="4" borderId="3" xfId="0" applyFill="1" applyBorder="1" applyAlignment="1">
      <alignment horizontal="left" wrapText="1"/>
    </xf>
    <xf numFmtId="0" fontId="0" fillId="2" borderId="3" xfId="0" applyFill="1" applyBorder="1" applyAlignment="1">
      <alignment horizontal="left" wrapText="1"/>
    </xf>
    <xf numFmtId="0" fontId="0" fillId="14" borderId="3" xfId="0" applyFill="1" applyBorder="1" applyAlignment="1">
      <alignment wrapText="1"/>
    </xf>
    <xf numFmtId="0" fontId="0" fillId="16" borderId="0" xfId="0" applyFill="1"/>
    <xf numFmtId="4" fontId="20" fillId="5" borderId="3" xfId="0" applyNumberFormat="1" applyFont="1" applyFill="1" applyBorder="1" applyAlignment="1">
      <alignment horizontal="center" vertical="top" wrapText="1"/>
    </xf>
    <xf numFmtId="4" fontId="30" fillId="6" borderId="3" xfId="0" applyNumberFormat="1" applyFont="1" applyFill="1" applyBorder="1" applyAlignment="1">
      <alignment horizontal="center" vertical="top" wrapText="1"/>
    </xf>
    <xf numFmtId="4" fontId="30" fillId="8" borderId="3" xfId="0" applyNumberFormat="1" applyFont="1" applyFill="1" applyBorder="1" applyAlignment="1">
      <alignment horizontal="center" vertical="top" wrapText="1"/>
    </xf>
    <xf numFmtId="4" fontId="30" fillId="9" borderId="3" xfId="0" applyNumberFormat="1" applyFont="1" applyFill="1" applyBorder="1" applyAlignment="1">
      <alignment horizontal="center" vertical="top" wrapText="1"/>
    </xf>
    <xf numFmtId="4" fontId="30" fillId="10" borderId="3" xfId="0" applyNumberFormat="1" applyFont="1" applyFill="1" applyBorder="1" applyAlignment="1">
      <alignment horizontal="center" vertical="top" wrapText="1"/>
    </xf>
    <xf numFmtId="4" fontId="30" fillId="11" borderId="3" xfId="0" applyNumberFormat="1" applyFont="1" applyFill="1" applyBorder="1" applyAlignment="1">
      <alignment horizontal="center" vertical="top" wrapText="1"/>
    </xf>
    <xf numFmtId="49" fontId="22" fillId="0" borderId="9" xfId="0" applyNumberFormat="1" applyFont="1" applyBorder="1" applyAlignment="1">
      <alignment horizontal="center" vertical="center"/>
    </xf>
    <xf numFmtId="4" fontId="23" fillId="0" borderId="9" xfId="0" applyNumberFormat="1" applyFont="1" applyBorder="1" applyAlignment="1">
      <alignment vertical="center" wrapText="1"/>
    </xf>
    <xf numFmtId="4" fontId="23" fillId="12" borderId="9" xfId="0" applyNumberFormat="1" applyFont="1" applyFill="1" applyBorder="1" applyAlignment="1">
      <alignment vertical="center"/>
    </xf>
    <xf numFmtId="4" fontId="38" fillId="5" borderId="3" xfId="0" applyNumberFormat="1" applyFont="1" applyFill="1" applyBorder="1" applyAlignment="1">
      <alignment horizontal="center" vertical="center"/>
    </xf>
    <xf numFmtId="4" fontId="20" fillId="12" borderId="3" xfId="0" applyNumberFormat="1" applyFont="1" applyFill="1" applyBorder="1" applyAlignment="1">
      <alignment horizontal="center" vertical="center" wrapText="1"/>
    </xf>
    <xf numFmtId="4" fontId="23" fillId="5" borderId="0" xfId="0" applyNumberFormat="1" applyFont="1" applyFill="1" applyAlignment="1">
      <alignment vertical="center"/>
    </xf>
    <xf numFmtId="4" fontId="20" fillId="2" borderId="0" xfId="0" applyNumberFormat="1" applyFont="1" applyFill="1" applyAlignment="1">
      <alignment vertical="center"/>
    </xf>
    <xf numFmtId="4" fontId="20" fillId="5" borderId="3" xfId="0" applyNumberFormat="1" applyFont="1" applyFill="1" applyBorder="1" applyAlignment="1">
      <alignment horizontal="center" vertical="center" wrapText="1"/>
    </xf>
    <xf numFmtId="4" fontId="19" fillId="6" borderId="3" xfId="0" applyNumberFormat="1" applyFont="1" applyFill="1" applyBorder="1" applyAlignment="1">
      <alignment horizontal="center" vertical="center" wrapText="1"/>
    </xf>
    <xf numFmtId="4" fontId="19" fillId="8" borderId="3" xfId="0" applyNumberFormat="1" applyFont="1" applyFill="1" applyBorder="1" applyAlignment="1">
      <alignment horizontal="center" vertical="center" wrapText="1"/>
    </xf>
    <xf numFmtId="4" fontId="19" fillId="9" borderId="3" xfId="0" applyNumberFormat="1" applyFont="1" applyFill="1" applyBorder="1" applyAlignment="1">
      <alignment horizontal="center" vertical="center" wrapText="1"/>
    </xf>
    <xf numFmtId="4" fontId="21" fillId="10" borderId="3" xfId="0" applyNumberFormat="1" applyFont="1" applyFill="1" applyBorder="1" applyAlignment="1">
      <alignment horizontal="center" vertical="center" wrapText="1"/>
    </xf>
    <xf numFmtId="4" fontId="19" fillId="11" borderId="3" xfId="0" applyNumberFormat="1" applyFont="1" applyFill="1" applyBorder="1" applyAlignment="1">
      <alignment horizontal="center" vertical="center" wrapText="1"/>
    </xf>
    <xf numFmtId="4" fontId="20" fillId="9" borderId="3" xfId="0" applyNumberFormat="1" applyFont="1" applyFill="1" applyBorder="1" applyAlignment="1">
      <alignment horizontal="center" vertical="center" wrapText="1"/>
    </xf>
    <xf numFmtId="0" fontId="0" fillId="14" borderId="3" xfId="0" applyFont="1" applyFill="1" applyBorder="1" applyAlignment="1">
      <alignment horizontal="left"/>
    </xf>
    <xf numFmtId="0" fontId="0" fillId="14" borderId="3" xfId="0" applyFont="1" applyFill="1" applyBorder="1" applyAlignment="1">
      <alignment wrapText="1"/>
    </xf>
    <xf numFmtId="4" fontId="0" fillId="14" borderId="3" xfId="0" applyNumberFormat="1" applyFont="1" applyFill="1" applyBorder="1"/>
    <xf numFmtId="0" fontId="0" fillId="15" borderId="3" xfId="0" applyFill="1" applyBorder="1" applyAlignment="1">
      <alignment wrapText="1"/>
    </xf>
    <xf numFmtId="4" fontId="0" fillId="15" borderId="3" xfId="0" applyNumberFormat="1" applyFill="1" applyBorder="1" applyAlignment="1">
      <alignment wrapText="1"/>
    </xf>
    <xf numFmtId="0" fontId="35" fillId="0" borderId="3" xfId="0" applyFont="1" applyBorder="1" applyAlignment="1"/>
    <xf numFmtId="4" fontId="31" fillId="0" borderId="3" xfId="0" applyNumberFormat="1" applyFont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4" fontId="40" fillId="0" borderId="3" xfId="0" applyNumberFormat="1" applyFont="1" applyBorder="1" applyAlignment="1">
      <alignment vertical="center"/>
    </xf>
    <xf numFmtId="4" fontId="29" fillId="17" borderId="0" xfId="0" applyNumberFormat="1" applyFont="1" applyFill="1" applyAlignment="1">
      <alignment vertical="center"/>
    </xf>
    <xf numFmtId="4" fontId="29" fillId="7" borderId="0" xfId="0" applyNumberFormat="1" applyFont="1" applyFill="1" applyAlignment="1">
      <alignment vertical="center"/>
    </xf>
    <xf numFmtId="49" fontId="0" fillId="0" borderId="0" xfId="0" applyNumberFormat="1" applyBorder="1" applyAlignment="1">
      <alignment horizontal="center" vertical="center"/>
    </xf>
    <xf numFmtId="4" fontId="0" fillId="0" borderId="0" xfId="0" applyNumberFormat="1" applyBorder="1" applyAlignment="1">
      <alignment vertical="center"/>
    </xf>
    <xf numFmtId="4" fontId="0" fillId="0" borderId="0" xfId="0" applyNumberFormat="1" applyAlignment="1">
      <alignment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49" fontId="41" fillId="0" borderId="0" xfId="0" applyNumberFormat="1" applyFont="1" applyBorder="1" applyAlignment="1">
      <alignment vertical="center" wrapText="1"/>
    </xf>
    <xf numFmtId="49" fontId="42" fillId="0" borderId="3" xfId="0" applyNumberFormat="1" applyFont="1" applyBorder="1" applyAlignment="1">
      <alignment horizontal="center" vertical="center"/>
    </xf>
    <xf numFmtId="4" fontId="42" fillId="0" borderId="3" xfId="0" applyNumberFormat="1" applyFont="1" applyBorder="1" applyAlignment="1">
      <alignment horizontal="left" vertical="center"/>
    </xf>
    <xf numFmtId="4" fontId="42" fillId="5" borderId="3" xfId="0" applyNumberFormat="1" applyFont="1" applyFill="1" applyBorder="1" applyAlignment="1">
      <alignment vertical="center"/>
    </xf>
    <xf numFmtId="4" fontId="42" fillId="6" borderId="3" xfId="0" applyNumberFormat="1" applyFont="1" applyFill="1" applyBorder="1" applyAlignment="1">
      <alignment vertical="center"/>
    </xf>
    <xf numFmtId="4" fontId="42" fillId="17" borderId="3" xfId="0" applyNumberFormat="1" applyFont="1" applyFill="1" applyBorder="1" applyAlignment="1">
      <alignment vertical="center"/>
    </xf>
    <xf numFmtId="4" fontId="42" fillId="7" borderId="3" xfId="0" applyNumberFormat="1" applyFont="1" applyFill="1" applyBorder="1" applyAlignment="1">
      <alignment vertical="center"/>
    </xf>
    <xf numFmtId="4" fontId="42" fillId="9" borderId="3" xfId="0" applyNumberFormat="1" applyFont="1" applyFill="1" applyBorder="1" applyAlignment="1">
      <alignment vertical="center"/>
    </xf>
    <xf numFmtId="4" fontId="42" fillId="10" borderId="3" xfId="0" applyNumberFormat="1" applyFont="1" applyFill="1" applyBorder="1" applyAlignment="1">
      <alignment vertical="center"/>
    </xf>
    <xf numFmtId="4" fontId="42" fillId="11" borderId="3" xfId="0" applyNumberFormat="1" applyFont="1" applyFill="1" applyBorder="1" applyAlignment="1">
      <alignment vertical="center"/>
    </xf>
    <xf numFmtId="4" fontId="42" fillId="12" borderId="3" xfId="0" applyNumberFormat="1" applyFont="1" applyFill="1" applyBorder="1" applyAlignment="1">
      <alignment vertical="center"/>
    </xf>
    <xf numFmtId="4" fontId="42" fillId="0" borderId="1" xfId="0" applyNumberFormat="1" applyFont="1" applyBorder="1" applyAlignment="1">
      <alignment vertical="center"/>
    </xf>
    <xf numFmtId="49" fontId="41" fillId="0" borderId="1" xfId="0" applyNumberFormat="1" applyFont="1" applyBorder="1" applyAlignment="1">
      <alignment horizontal="left" vertical="center"/>
    </xf>
    <xf numFmtId="49" fontId="41" fillId="0" borderId="4" xfId="0" applyNumberFormat="1" applyFont="1" applyBorder="1" applyAlignment="1">
      <alignment horizontal="left" vertical="center"/>
    </xf>
    <xf numFmtId="4" fontId="41" fillId="5" borderId="3" xfId="0" applyNumberFormat="1" applyFont="1" applyFill="1" applyBorder="1" applyAlignment="1">
      <alignment vertical="center"/>
    </xf>
    <xf numFmtId="4" fontId="41" fillId="6" borderId="3" xfId="0" applyNumberFormat="1" applyFont="1" applyFill="1" applyBorder="1" applyAlignment="1">
      <alignment vertical="center"/>
    </xf>
    <xf numFmtId="4" fontId="41" fillId="17" borderId="3" xfId="0" applyNumberFormat="1" applyFont="1" applyFill="1" applyBorder="1" applyAlignment="1">
      <alignment vertical="center"/>
    </xf>
    <xf numFmtId="4" fontId="41" fillId="7" borderId="3" xfId="0" applyNumberFormat="1" applyFont="1" applyFill="1" applyBorder="1" applyAlignment="1">
      <alignment vertical="center"/>
    </xf>
    <xf numFmtId="4" fontId="41" fillId="9" borderId="3" xfId="0" applyNumberFormat="1" applyFont="1" applyFill="1" applyBorder="1" applyAlignment="1">
      <alignment vertical="center"/>
    </xf>
    <xf numFmtId="4" fontId="41" fillId="10" borderId="3" xfId="0" applyNumberFormat="1" applyFont="1" applyFill="1" applyBorder="1" applyAlignment="1">
      <alignment vertical="center"/>
    </xf>
    <xf numFmtId="4" fontId="41" fillId="11" borderId="3" xfId="0" applyNumberFormat="1" applyFont="1" applyFill="1" applyBorder="1" applyAlignment="1">
      <alignment vertical="center"/>
    </xf>
    <xf numFmtId="4" fontId="41" fillId="12" borderId="3" xfId="0" applyNumberFormat="1" applyFont="1" applyFill="1" applyBorder="1" applyAlignment="1">
      <alignment vertical="center"/>
    </xf>
    <xf numFmtId="49" fontId="41" fillId="0" borderId="1" xfId="0" applyNumberFormat="1" applyFont="1" applyBorder="1" applyAlignment="1">
      <alignment horizontal="left" vertical="center"/>
    </xf>
    <xf numFmtId="49" fontId="41" fillId="0" borderId="4" xfId="0" applyNumberFormat="1" applyFont="1" applyBorder="1" applyAlignment="1">
      <alignment horizontal="left" vertical="center"/>
    </xf>
    <xf numFmtId="49" fontId="41" fillId="0" borderId="0" xfId="0" applyNumberFormat="1" applyFont="1" applyAlignment="1">
      <alignment horizontal="left" vertical="center"/>
    </xf>
    <xf numFmtId="4" fontId="41" fillId="5" borderId="0" xfId="0" applyNumberFormat="1" applyFont="1" applyFill="1" applyAlignment="1">
      <alignment vertical="center"/>
    </xf>
    <xf numFmtId="4" fontId="41" fillId="6" borderId="0" xfId="0" applyNumberFormat="1" applyFont="1" applyFill="1" applyAlignment="1">
      <alignment vertical="center"/>
    </xf>
    <xf numFmtId="4" fontId="41" fillId="17" borderId="0" xfId="0" applyNumberFormat="1" applyFont="1" applyFill="1" applyAlignment="1">
      <alignment vertical="center"/>
    </xf>
    <xf numFmtId="4" fontId="41" fillId="7" borderId="0" xfId="0" applyNumberFormat="1" applyFont="1" applyFill="1" applyAlignment="1">
      <alignment vertical="center"/>
    </xf>
    <xf numFmtId="4" fontId="41" fillId="9" borderId="0" xfId="0" applyNumberFormat="1" applyFont="1" applyFill="1" applyAlignment="1">
      <alignment vertical="center"/>
    </xf>
    <xf numFmtId="4" fontId="41" fillId="10" borderId="0" xfId="0" applyNumberFormat="1" applyFont="1" applyFill="1" applyAlignment="1">
      <alignment vertical="center"/>
    </xf>
    <xf numFmtId="4" fontId="41" fillId="11" borderId="0" xfId="0" applyNumberFormat="1" applyFont="1" applyFill="1" applyAlignment="1">
      <alignment vertical="center"/>
    </xf>
    <xf numFmtId="4" fontId="41" fillId="12" borderId="0" xfId="0" applyNumberFormat="1" applyFont="1" applyFill="1" applyAlignment="1">
      <alignment vertical="center"/>
    </xf>
    <xf numFmtId="4" fontId="31" fillId="12" borderId="0" xfId="0" applyNumberFormat="1" applyFont="1" applyFill="1" applyAlignment="1">
      <alignment vertical="center"/>
    </xf>
    <xf numFmtId="4" fontId="41" fillId="0" borderId="0" xfId="0" applyNumberFormat="1" applyFont="1" applyAlignment="1">
      <alignment vertical="center"/>
    </xf>
    <xf numFmtId="4" fontId="42" fillId="0" borderId="0" xfId="0" applyNumberFormat="1" applyFont="1" applyAlignment="1">
      <alignment vertical="center"/>
    </xf>
    <xf numFmtId="4" fontId="43" fillId="5" borderId="0" xfId="0" applyNumberFormat="1" applyFont="1" applyFill="1" applyAlignment="1">
      <alignment vertical="center"/>
    </xf>
    <xf numFmtId="4" fontId="43" fillId="6" borderId="0" xfId="0" applyNumberFormat="1" applyFont="1" applyFill="1" applyAlignment="1">
      <alignment vertical="center"/>
    </xf>
    <xf numFmtId="4" fontId="43" fillId="17" borderId="0" xfId="0" applyNumberFormat="1" applyFont="1" applyFill="1" applyAlignment="1">
      <alignment vertical="center"/>
    </xf>
    <xf numFmtId="4" fontId="43" fillId="7" borderId="0" xfId="0" applyNumberFormat="1" applyFont="1" applyFill="1" applyAlignment="1">
      <alignment vertical="center"/>
    </xf>
    <xf numFmtId="4" fontId="43" fillId="9" borderId="0" xfId="0" applyNumberFormat="1" applyFont="1" applyFill="1" applyAlignment="1">
      <alignment vertical="center"/>
    </xf>
    <xf numFmtId="4" fontId="43" fillId="10" borderId="0" xfId="0" applyNumberFormat="1" applyFont="1" applyFill="1" applyAlignment="1">
      <alignment vertical="center"/>
    </xf>
    <xf numFmtId="4" fontId="43" fillId="11" borderId="0" xfId="0" applyNumberFormat="1" applyFont="1" applyFill="1" applyAlignment="1">
      <alignment vertical="center"/>
    </xf>
    <xf numFmtId="4" fontId="43" fillId="12" borderId="0" xfId="0" applyNumberFormat="1" applyFont="1" applyFill="1" applyAlignment="1">
      <alignment vertical="center"/>
    </xf>
    <xf numFmtId="4" fontId="0" fillId="0" borderId="3" xfId="0" applyNumberFormat="1" applyFont="1" applyBorder="1" applyAlignment="1">
      <alignment vertical="center"/>
    </xf>
    <xf numFmtId="4" fontId="42" fillId="0" borderId="3" xfId="0" applyNumberFormat="1" applyFont="1" applyBorder="1" applyAlignment="1">
      <alignment vertical="center"/>
    </xf>
    <xf numFmtId="4" fontId="0" fillId="0" borderId="3" xfId="0" applyNumberFormat="1" applyFont="1" applyBorder="1"/>
    <xf numFmtId="0" fontId="0" fillId="0" borderId="3" xfId="0" applyFont="1" applyBorder="1"/>
    <xf numFmtId="4" fontId="42" fillId="0" borderId="3" xfId="0" applyNumberFormat="1" applyFont="1" applyBorder="1" applyAlignment="1">
      <alignment vertical="center" wrapText="1"/>
    </xf>
    <xf numFmtId="49" fontId="41" fillId="0" borderId="7" xfId="0" applyNumberFormat="1" applyFont="1" applyBorder="1" applyAlignment="1">
      <alignment horizontal="left" vertical="center"/>
    </xf>
    <xf numFmtId="49" fontId="41" fillId="0" borderId="10" xfId="0" applyNumberFormat="1" applyFont="1" applyBorder="1" applyAlignment="1">
      <alignment horizontal="left" vertical="center"/>
    </xf>
    <xf numFmtId="4" fontId="42" fillId="5" borderId="6" xfId="0" applyNumberFormat="1" applyFont="1" applyFill="1" applyBorder="1" applyAlignment="1">
      <alignment vertical="center"/>
    </xf>
    <xf numFmtId="4" fontId="42" fillId="6" borderId="6" xfId="0" applyNumberFormat="1" applyFont="1" applyFill="1" applyBorder="1" applyAlignment="1">
      <alignment vertical="center"/>
    </xf>
    <xf numFmtId="4" fontId="42" fillId="17" borderId="6" xfId="0" applyNumberFormat="1" applyFont="1" applyFill="1" applyBorder="1" applyAlignment="1">
      <alignment vertical="center"/>
    </xf>
    <xf numFmtId="4" fontId="42" fillId="7" borderId="6" xfId="0" applyNumberFormat="1" applyFont="1" applyFill="1" applyBorder="1" applyAlignment="1">
      <alignment vertical="center"/>
    </xf>
    <xf numFmtId="4" fontId="42" fillId="9" borderId="6" xfId="0" applyNumberFormat="1" applyFont="1" applyFill="1" applyBorder="1" applyAlignment="1">
      <alignment vertical="center"/>
    </xf>
    <xf numFmtId="4" fontId="42" fillId="10" borderId="6" xfId="0" applyNumberFormat="1" applyFont="1" applyFill="1" applyBorder="1" applyAlignment="1">
      <alignment vertical="center"/>
    </xf>
    <xf numFmtId="4" fontId="42" fillId="11" borderId="6" xfId="0" applyNumberFormat="1" applyFont="1" applyFill="1" applyBorder="1" applyAlignment="1">
      <alignment vertical="center"/>
    </xf>
    <xf numFmtId="4" fontId="42" fillId="12" borderId="6" xfId="0" applyNumberFormat="1" applyFont="1" applyFill="1" applyBorder="1" applyAlignment="1">
      <alignment vertical="center"/>
    </xf>
    <xf numFmtId="4" fontId="0" fillId="0" borderId="6" xfId="0" applyNumberFormat="1" applyFont="1" applyBorder="1" applyAlignment="1">
      <alignment vertical="center"/>
    </xf>
    <xf numFmtId="49" fontId="42" fillId="0" borderId="6" xfId="0" applyNumberFormat="1" applyFont="1" applyBorder="1" applyAlignment="1">
      <alignment horizontal="center" vertical="center"/>
    </xf>
    <xf numFmtId="4" fontId="41" fillId="0" borderId="6" xfId="0" applyNumberFormat="1" applyFont="1" applyBorder="1" applyAlignment="1">
      <alignment vertical="center"/>
    </xf>
    <xf numFmtId="4" fontId="42" fillId="2" borderId="3" xfId="0" applyNumberFormat="1" applyFont="1" applyFill="1" applyBorder="1" applyAlignment="1">
      <alignment vertical="center"/>
    </xf>
    <xf numFmtId="4" fontId="31" fillId="2" borderId="3" xfId="0" applyNumberFormat="1" applyFont="1" applyFill="1" applyBorder="1" applyAlignment="1">
      <alignment vertical="center"/>
    </xf>
    <xf numFmtId="49" fontId="42" fillId="0" borderId="0" xfId="0" applyNumberFormat="1" applyFont="1" applyBorder="1" applyAlignment="1">
      <alignment horizontal="center" vertical="center"/>
    </xf>
    <xf numFmtId="4" fontId="42" fillId="2" borderId="0" xfId="0" applyNumberFormat="1" applyFont="1" applyFill="1" applyAlignment="1">
      <alignment vertical="center"/>
    </xf>
    <xf numFmtId="4" fontId="13" fillId="5" borderId="3" xfId="0" applyNumberFormat="1" applyFont="1" applyFill="1" applyBorder="1" applyAlignment="1">
      <alignment horizontal="center" vertical="center" wrapText="1"/>
    </xf>
    <xf numFmtId="4" fontId="42" fillId="5" borderId="3" xfId="0" applyNumberFormat="1" applyFont="1" applyFill="1" applyBorder="1" applyAlignment="1">
      <alignment horizontal="center" vertical="center" wrapText="1"/>
    </xf>
    <xf numFmtId="4" fontId="41" fillId="5" borderId="3" xfId="0" applyNumberFormat="1" applyFont="1" applyFill="1" applyBorder="1" applyAlignment="1">
      <alignment horizontal="center" vertical="center" wrapText="1"/>
    </xf>
    <xf numFmtId="4" fontId="41" fillId="6" borderId="3" xfId="0" applyNumberFormat="1" applyFont="1" applyFill="1" applyBorder="1" applyAlignment="1">
      <alignment horizontal="center" vertical="center" wrapText="1"/>
    </xf>
    <xf numFmtId="4" fontId="41" fillId="8" borderId="3" xfId="0" applyNumberFormat="1" applyFont="1" applyFill="1" applyBorder="1" applyAlignment="1">
      <alignment horizontal="center" vertical="center" wrapText="1"/>
    </xf>
    <xf numFmtId="4" fontId="41" fillId="9" borderId="3" xfId="0" applyNumberFormat="1" applyFont="1" applyFill="1" applyBorder="1" applyAlignment="1">
      <alignment horizontal="center" vertical="center" wrapText="1"/>
    </xf>
    <xf numFmtId="4" fontId="41" fillId="10" borderId="3" xfId="0" applyNumberFormat="1" applyFont="1" applyFill="1" applyBorder="1" applyAlignment="1">
      <alignment horizontal="center" vertical="center" wrapText="1"/>
    </xf>
    <xf numFmtId="4" fontId="41" fillId="11" borderId="3" xfId="0" applyNumberFormat="1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top"/>
    </xf>
    <xf numFmtId="49" fontId="41" fillId="0" borderId="3" xfId="0" applyNumberFormat="1" applyFont="1" applyBorder="1" applyAlignment="1">
      <alignment horizontal="center" vertical="center" wrapText="1"/>
    </xf>
    <xf numFmtId="4" fontId="44" fillId="10" borderId="3" xfId="0" applyNumberFormat="1" applyFont="1" applyFill="1" applyBorder="1" applyAlignment="1">
      <alignment horizontal="center" vertical="center" wrapText="1"/>
    </xf>
    <xf numFmtId="4" fontId="41" fillId="12" borderId="3" xfId="0" applyNumberFormat="1" applyFont="1" applyFill="1" applyBorder="1" applyAlignment="1">
      <alignment horizontal="center" vertical="center" wrapText="1"/>
    </xf>
    <xf numFmtId="4" fontId="42" fillId="12" borderId="3" xfId="0" applyNumberFormat="1" applyFont="1" applyFill="1" applyBorder="1" applyAlignment="1">
      <alignment vertical="center" wrapText="1"/>
    </xf>
    <xf numFmtId="4" fontId="41" fillId="0" borderId="3" xfId="0" applyNumberFormat="1" applyFont="1" applyBorder="1" applyAlignment="1">
      <alignment horizontal="center" vertical="center" wrapText="1"/>
    </xf>
    <xf numFmtId="4" fontId="42" fillId="0" borderId="0" xfId="0" applyNumberFormat="1" applyFont="1" applyBorder="1" applyAlignment="1">
      <alignment vertical="center"/>
    </xf>
    <xf numFmtId="4" fontId="43" fillId="2" borderId="0" xfId="0" applyNumberFormat="1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0" fontId="42" fillId="0" borderId="0" xfId="0" applyFont="1" applyBorder="1"/>
    <xf numFmtId="4" fontId="43" fillId="2" borderId="0" xfId="0" applyNumberFormat="1" applyFont="1" applyFill="1" applyBorder="1" applyAlignment="1">
      <alignment vertical="center"/>
    </xf>
    <xf numFmtId="4" fontId="41" fillId="2" borderId="0" xfId="0" applyNumberFormat="1" applyFont="1" applyFill="1" applyBorder="1" applyAlignment="1">
      <alignment vertical="center"/>
    </xf>
    <xf numFmtId="4" fontId="41" fillId="2" borderId="0" xfId="0" applyNumberFormat="1" applyFont="1" applyFill="1" applyAlignment="1">
      <alignment vertical="center"/>
    </xf>
    <xf numFmtId="0" fontId="43" fillId="0" borderId="0" xfId="0" applyFont="1" applyBorder="1"/>
    <xf numFmtId="0" fontId="42" fillId="2" borderId="0" xfId="0" applyFont="1" applyFill="1" applyBorder="1"/>
    <xf numFmtId="4" fontId="45" fillId="2" borderId="0" xfId="0" applyNumberFormat="1" applyFont="1" applyFill="1" applyBorder="1" applyAlignment="1">
      <alignment vertical="center"/>
    </xf>
    <xf numFmtId="4" fontId="42" fillId="2" borderId="0" xfId="0" applyNumberFormat="1" applyFont="1" applyFill="1" applyBorder="1" applyAlignment="1">
      <alignment vertical="center"/>
    </xf>
    <xf numFmtId="49" fontId="41" fillId="2" borderId="0" xfId="0" applyNumberFormat="1" applyFont="1" applyFill="1" applyBorder="1" applyAlignment="1">
      <alignment horizontal="left" vertical="center"/>
    </xf>
    <xf numFmtId="49" fontId="41" fillId="2" borderId="0" xfId="0" applyNumberFormat="1" applyFont="1" applyFill="1" applyAlignment="1">
      <alignment horizontal="left" vertical="center"/>
    </xf>
    <xf numFmtId="4" fontId="46" fillId="0" borderId="0" xfId="0" applyNumberFormat="1" applyFont="1" applyAlignment="1">
      <alignment vertical="center"/>
    </xf>
    <xf numFmtId="0" fontId="42" fillId="0" borderId="0" xfId="0" applyFont="1" applyBorder="1" applyAlignment="1">
      <alignment wrapText="1"/>
    </xf>
    <xf numFmtId="4" fontId="46" fillId="0" borderId="0" xfId="0" applyNumberFormat="1" applyFont="1" applyBorder="1" applyAlignment="1">
      <alignment vertical="center"/>
    </xf>
    <xf numFmtId="49" fontId="43" fillId="0" borderId="0" xfId="0" applyNumberFormat="1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1"/>
  <sheetViews>
    <sheetView topLeftCell="A13" workbookViewId="0">
      <selection sqref="A1:J38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304" t="s">
        <v>433</v>
      </c>
      <c r="B1" s="304"/>
      <c r="C1" s="304"/>
      <c r="D1" s="304"/>
      <c r="E1" s="304"/>
      <c r="F1" s="304"/>
      <c r="G1" s="304"/>
      <c r="H1" s="304"/>
      <c r="I1" s="304"/>
      <c r="J1" s="304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5">
      <c r="A3" s="304" t="s">
        <v>24</v>
      </c>
      <c r="B3" s="304"/>
      <c r="C3" s="304"/>
      <c r="D3" s="304"/>
      <c r="E3" s="304"/>
      <c r="F3" s="304"/>
      <c r="G3" s="304"/>
      <c r="H3" s="304"/>
      <c r="I3" s="305"/>
      <c r="J3" s="305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 x14ac:dyDescent="0.25">
      <c r="A5" s="304" t="s">
        <v>30</v>
      </c>
      <c r="B5" s="306"/>
      <c r="C5" s="306"/>
      <c r="D5" s="306"/>
      <c r="E5" s="306"/>
      <c r="F5" s="306"/>
      <c r="G5" s="306"/>
      <c r="H5" s="306"/>
      <c r="I5" s="306"/>
      <c r="J5" s="306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0" t="s">
        <v>37</v>
      </c>
    </row>
    <row r="7" spans="1:10" ht="25.5" x14ac:dyDescent="0.25">
      <c r="A7" s="26"/>
      <c r="B7" s="27"/>
      <c r="C7" s="27"/>
      <c r="D7" s="28"/>
      <c r="E7" s="29"/>
      <c r="F7" s="3" t="s">
        <v>439</v>
      </c>
      <c r="G7" s="3" t="s">
        <v>435</v>
      </c>
      <c r="H7" s="3" t="s">
        <v>436</v>
      </c>
      <c r="I7" s="3" t="s">
        <v>419</v>
      </c>
      <c r="J7" s="3" t="s">
        <v>437</v>
      </c>
    </row>
    <row r="8" spans="1:10" x14ac:dyDescent="0.25">
      <c r="A8" s="307" t="s">
        <v>0</v>
      </c>
      <c r="B8" s="308"/>
      <c r="C8" s="308"/>
      <c r="D8" s="308"/>
      <c r="E8" s="309"/>
      <c r="F8" s="251">
        <f>F9+F10</f>
        <v>2880918.11</v>
      </c>
      <c r="G8" s="251">
        <f>G9+G10</f>
        <v>3394633.23</v>
      </c>
      <c r="H8" s="251">
        <f>H9+H10</f>
        <v>3376850</v>
      </c>
      <c r="I8" s="251">
        <f>I9+I10</f>
        <v>3376850</v>
      </c>
      <c r="J8" s="251">
        <f>J9+J10</f>
        <v>3376850</v>
      </c>
    </row>
    <row r="9" spans="1:10" x14ac:dyDescent="0.25">
      <c r="A9" s="310" t="s">
        <v>38</v>
      </c>
      <c r="B9" s="311"/>
      <c r="C9" s="311"/>
      <c r="D9" s="311"/>
      <c r="E9" s="303"/>
      <c r="F9" s="242">
        <f>' Račun prihoda i rashoda'!D11</f>
        <v>2880468.2199999997</v>
      </c>
      <c r="G9" s="242">
        <f>' Račun prihoda i rashoda'!E11</f>
        <v>3394033.23</v>
      </c>
      <c r="H9" s="242">
        <f>' Račun prihoda i rashoda'!F11</f>
        <v>3376850</v>
      </c>
      <c r="I9" s="242">
        <f>' Račun prihoda i rashoda'!G11</f>
        <v>3376850</v>
      </c>
      <c r="J9" s="242">
        <f>' Račun prihoda i rashoda'!H11</f>
        <v>3376850</v>
      </c>
    </row>
    <row r="10" spans="1:10" x14ac:dyDescent="0.25">
      <c r="A10" s="302" t="s">
        <v>39</v>
      </c>
      <c r="B10" s="303"/>
      <c r="C10" s="303"/>
      <c r="D10" s="303"/>
      <c r="E10" s="303"/>
      <c r="F10" s="242">
        <f>' Račun prihoda i rashoda'!D17</f>
        <v>449.89</v>
      </c>
      <c r="G10" s="242">
        <f>' Račun prihoda i rashoda'!E17</f>
        <v>600</v>
      </c>
      <c r="H10" s="242">
        <f>' Račun prihoda i rashoda'!F17</f>
        <v>0</v>
      </c>
      <c r="I10" s="242">
        <f>' Račun prihoda i rashoda'!G17</f>
        <v>0</v>
      </c>
      <c r="J10" s="242">
        <f>' Račun prihoda i rashoda'!H17</f>
        <v>0</v>
      </c>
    </row>
    <row r="11" spans="1:10" x14ac:dyDescent="0.25">
      <c r="A11" s="31" t="s">
        <v>1</v>
      </c>
      <c r="B11" s="39"/>
      <c r="C11" s="39"/>
      <c r="D11" s="39"/>
      <c r="E11" s="39"/>
      <c r="F11" s="251">
        <f>F12+F13</f>
        <v>2876425.11</v>
      </c>
      <c r="G11" s="251">
        <f>G12+G13</f>
        <v>3374965.21</v>
      </c>
      <c r="H11" s="251">
        <f>H12+H13</f>
        <v>3376850</v>
      </c>
      <c r="I11" s="251">
        <f>I12+I13</f>
        <v>3376850</v>
      </c>
      <c r="J11" s="251">
        <f>J12+J13</f>
        <v>3377450</v>
      </c>
    </row>
    <row r="12" spans="1:10" x14ac:dyDescent="0.25">
      <c r="A12" s="312" t="s">
        <v>40</v>
      </c>
      <c r="B12" s="311"/>
      <c r="C12" s="311"/>
      <c r="D12" s="311"/>
      <c r="E12" s="311"/>
      <c r="F12" s="242">
        <f>' Račun prihoda i rashoda'!D25</f>
        <v>2869171.59</v>
      </c>
      <c r="G12" s="242">
        <f>' Račun prihoda i rashoda'!E25</f>
        <v>3363368.73</v>
      </c>
      <c r="H12" s="242">
        <f>' Račun prihoda i rashoda'!F25</f>
        <v>3361700</v>
      </c>
      <c r="I12" s="242">
        <f>' Račun prihoda i rashoda'!G25</f>
        <v>3361700</v>
      </c>
      <c r="J12" s="242">
        <f>' Račun prihoda i rashoda'!H25</f>
        <v>3362300</v>
      </c>
    </row>
    <row r="13" spans="1:10" x14ac:dyDescent="0.25">
      <c r="A13" s="302" t="s">
        <v>41</v>
      </c>
      <c r="B13" s="303"/>
      <c r="C13" s="303"/>
      <c r="D13" s="303"/>
      <c r="E13" s="303"/>
      <c r="F13" s="242">
        <f>' Račun prihoda i rashoda'!D31</f>
        <v>7253.52</v>
      </c>
      <c r="G13" s="242">
        <v>11596.48</v>
      </c>
      <c r="H13" s="242">
        <f>' Račun prihoda i rashoda'!F31</f>
        <v>15150</v>
      </c>
      <c r="I13" s="242">
        <f>' Račun prihoda i rashoda'!G31</f>
        <v>15150</v>
      </c>
      <c r="J13" s="242">
        <f>' Račun prihoda i rashoda'!H31</f>
        <v>15150</v>
      </c>
    </row>
    <row r="14" spans="1:10" x14ac:dyDescent="0.25">
      <c r="A14" s="313" t="s">
        <v>61</v>
      </c>
      <c r="B14" s="308"/>
      <c r="C14" s="308"/>
      <c r="D14" s="308"/>
      <c r="E14" s="308"/>
      <c r="F14" s="252">
        <f>F8-F11</f>
        <v>4493</v>
      </c>
      <c r="G14" s="252">
        <f t="shared" ref="G14:J14" si="0">G8-G11</f>
        <v>19668.020000000019</v>
      </c>
      <c r="H14" s="252">
        <f t="shared" si="0"/>
        <v>0</v>
      </c>
      <c r="I14" s="252">
        <f t="shared" si="0"/>
        <v>0</v>
      </c>
      <c r="J14" s="252">
        <f t="shared" si="0"/>
        <v>-600</v>
      </c>
    </row>
    <row r="15" spans="1:10" ht="18" x14ac:dyDescent="0.25">
      <c r="A15" s="4"/>
      <c r="B15" s="22"/>
      <c r="C15" s="22"/>
      <c r="D15" s="22"/>
      <c r="E15" s="22"/>
      <c r="F15" s="22"/>
      <c r="G15" s="22"/>
      <c r="H15" s="23"/>
      <c r="I15" s="23"/>
      <c r="J15" s="23"/>
    </row>
    <row r="16" spans="1:10" ht="15.75" x14ac:dyDescent="0.25">
      <c r="A16" s="304" t="s">
        <v>31</v>
      </c>
      <c r="B16" s="306"/>
      <c r="C16" s="306"/>
      <c r="D16" s="306"/>
      <c r="E16" s="306"/>
      <c r="F16" s="306"/>
      <c r="G16" s="306"/>
      <c r="H16" s="306"/>
      <c r="I16" s="306"/>
      <c r="J16" s="306"/>
    </row>
    <row r="17" spans="1:10" ht="18" x14ac:dyDescent="0.25">
      <c r="A17" s="4"/>
      <c r="B17" s="22"/>
      <c r="C17" s="22"/>
      <c r="D17" s="22"/>
      <c r="E17" s="22"/>
      <c r="F17" s="22"/>
      <c r="G17" s="22"/>
      <c r="H17" s="23"/>
      <c r="I17" s="23"/>
      <c r="J17" s="23"/>
    </row>
    <row r="18" spans="1:10" ht="25.5" x14ac:dyDescent="0.25">
      <c r="A18" s="26"/>
      <c r="B18" s="27"/>
      <c r="C18" s="27"/>
      <c r="D18" s="28"/>
      <c r="E18" s="29"/>
      <c r="F18" s="253" t="s">
        <v>439</v>
      </c>
      <c r="G18" s="253" t="s">
        <v>438</v>
      </c>
      <c r="H18" s="253" t="s">
        <v>436</v>
      </c>
      <c r="I18" s="253" t="s">
        <v>419</v>
      </c>
      <c r="J18" s="253" t="s">
        <v>437</v>
      </c>
    </row>
    <row r="19" spans="1:10" x14ac:dyDescent="0.25">
      <c r="A19" s="302" t="s">
        <v>42</v>
      </c>
      <c r="B19" s="303"/>
      <c r="C19" s="303"/>
      <c r="D19" s="303"/>
      <c r="E19" s="303"/>
      <c r="F19" s="258"/>
      <c r="G19" s="258"/>
      <c r="H19" s="258"/>
      <c r="I19" s="258"/>
      <c r="J19" s="259"/>
    </row>
    <row r="20" spans="1:10" x14ac:dyDescent="0.25">
      <c r="A20" s="302" t="s">
        <v>43</v>
      </c>
      <c r="B20" s="303"/>
      <c r="C20" s="303"/>
      <c r="D20" s="303"/>
      <c r="E20" s="303"/>
      <c r="F20" s="258"/>
      <c r="G20" s="258"/>
      <c r="H20" s="258"/>
      <c r="I20" s="258"/>
      <c r="J20" s="259"/>
    </row>
    <row r="21" spans="1:10" x14ac:dyDescent="0.25">
      <c r="A21" s="313" t="s">
        <v>2</v>
      </c>
      <c r="B21" s="308"/>
      <c r="C21" s="308"/>
      <c r="D21" s="308"/>
      <c r="E21" s="308"/>
      <c r="F21" s="260">
        <f>F19-F20</f>
        <v>0</v>
      </c>
      <c r="G21" s="260">
        <f>G19-G20</f>
        <v>0</v>
      </c>
      <c r="H21" s="260">
        <f>H19-H20</f>
        <v>0</v>
      </c>
      <c r="I21" s="260">
        <f>I19-I20</f>
        <v>0</v>
      </c>
      <c r="J21" s="260">
        <f>J19-J20</f>
        <v>0</v>
      </c>
    </row>
    <row r="22" spans="1:10" x14ac:dyDescent="0.25">
      <c r="A22" s="313" t="s">
        <v>62</v>
      </c>
      <c r="B22" s="308"/>
      <c r="C22" s="308"/>
      <c r="D22" s="308"/>
      <c r="E22" s="308"/>
      <c r="F22" s="260">
        <f>F14+F21</f>
        <v>4493</v>
      </c>
      <c r="G22" s="260">
        <f t="shared" ref="G22:J22" si="1">G14+G21</f>
        <v>19668.020000000019</v>
      </c>
      <c r="H22" s="260">
        <f t="shared" si="1"/>
        <v>0</v>
      </c>
      <c r="I22" s="260">
        <f t="shared" si="1"/>
        <v>0</v>
      </c>
      <c r="J22" s="260">
        <f t="shared" si="1"/>
        <v>-600</v>
      </c>
    </row>
    <row r="23" spans="1:10" ht="18" x14ac:dyDescent="0.25">
      <c r="A23" s="21"/>
      <c r="B23" s="22"/>
      <c r="C23" s="22"/>
      <c r="D23" s="22"/>
      <c r="E23" s="22"/>
      <c r="F23" s="22"/>
      <c r="G23" s="22"/>
      <c r="H23" s="23"/>
      <c r="I23" s="23"/>
      <c r="J23" s="23"/>
    </row>
    <row r="24" spans="1:10" ht="15.75" x14ac:dyDescent="0.25">
      <c r="A24" s="304" t="s">
        <v>63</v>
      </c>
      <c r="B24" s="306"/>
      <c r="C24" s="306"/>
      <c r="D24" s="306"/>
      <c r="E24" s="306"/>
      <c r="F24" s="306"/>
      <c r="G24" s="306"/>
      <c r="H24" s="306"/>
      <c r="I24" s="306"/>
      <c r="J24" s="306"/>
    </row>
    <row r="25" spans="1:10" ht="15.75" x14ac:dyDescent="0.25">
      <c r="A25" s="37"/>
      <c r="B25" s="38"/>
      <c r="C25" s="38"/>
      <c r="D25" s="38"/>
      <c r="E25" s="38"/>
      <c r="F25" s="38"/>
      <c r="G25" s="38"/>
      <c r="H25" s="38"/>
      <c r="I25" s="38"/>
      <c r="J25" s="38"/>
    </row>
    <row r="26" spans="1:10" ht="25.5" x14ac:dyDescent="0.25">
      <c r="A26" s="26"/>
      <c r="B26" s="27"/>
      <c r="C26" s="27"/>
      <c r="D26" s="28"/>
      <c r="E26" s="29"/>
      <c r="F26" s="253" t="s">
        <v>439</v>
      </c>
      <c r="G26" s="253" t="s">
        <v>438</v>
      </c>
      <c r="H26" s="253" t="s">
        <v>436</v>
      </c>
      <c r="I26" s="253" t="s">
        <v>419</v>
      </c>
      <c r="J26" s="253" t="s">
        <v>437</v>
      </c>
    </row>
    <row r="27" spans="1:10" ht="15" customHeight="1" x14ac:dyDescent="0.25">
      <c r="A27" s="316" t="s">
        <v>64</v>
      </c>
      <c r="B27" s="317"/>
      <c r="C27" s="317"/>
      <c r="D27" s="317"/>
      <c r="E27" s="318"/>
      <c r="F27" s="254">
        <v>-24161.02</v>
      </c>
      <c r="G27" s="254">
        <v>-19668.02</v>
      </c>
      <c r="H27" s="254">
        <v>0</v>
      </c>
      <c r="I27" s="254">
        <v>0</v>
      </c>
      <c r="J27" s="255">
        <v>0</v>
      </c>
    </row>
    <row r="28" spans="1:10" ht="15" customHeight="1" x14ac:dyDescent="0.25">
      <c r="A28" s="313" t="s">
        <v>65</v>
      </c>
      <c r="B28" s="308"/>
      <c r="C28" s="308"/>
      <c r="D28" s="308"/>
      <c r="E28" s="308"/>
      <c r="F28" s="256">
        <v>-19668.02</v>
      </c>
      <c r="G28" s="256">
        <v>0</v>
      </c>
      <c r="H28" s="256">
        <f>H22+H27</f>
        <v>0</v>
      </c>
      <c r="I28" s="256">
        <f>I22+I27</f>
        <v>0</v>
      </c>
      <c r="J28" s="257">
        <f>J22+J27</f>
        <v>-600</v>
      </c>
    </row>
    <row r="29" spans="1:10" ht="15" customHeight="1" x14ac:dyDescent="0.25">
      <c r="A29" s="219" t="s">
        <v>422</v>
      </c>
      <c r="B29" s="218"/>
      <c r="C29" s="218"/>
      <c r="D29" s="218"/>
      <c r="E29" s="218"/>
      <c r="F29" s="256">
        <v>0</v>
      </c>
      <c r="G29" s="256"/>
      <c r="H29" s="256"/>
      <c r="I29" s="256"/>
      <c r="J29" s="257"/>
    </row>
    <row r="30" spans="1:10" ht="45" customHeight="1" x14ac:dyDescent="0.25">
      <c r="A30" s="307" t="s">
        <v>66</v>
      </c>
      <c r="B30" s="319"/>
      <c r="C30" s="319"/>
      <c r="D30" s="319"/>
      <c r="E30" s="320"/>
      <c r="F30" s="256">
        <f>F27-F29+(F14)</f>
        <v>-19668.02</v>
      </c>
      <c r="G30" s="256">
        <f t="shared" ref="G30:J30" si="2">G27-G29+(G14)</f>
        <v>0</v>
      </c>
      <c r="H30" s="256">
        <f t="shared" si="2"/>
        <v>0</v>
      </c>
      <c r="I30" s="256">
        <f t="shared" si="2"/>
        <v>0</v>
      </c>
      <c r="J30" s="256">
        <f t="shared" si="2"/>
        <v>-600</v>
      </c>
    </row>
    <row r="31" spans="1:10" ht="15.75" x14ac:dyDescent="0.25">
      <c r="A31" s="40"/>
      <c r="B31" s="41"/>
      <c r="C31" s="41"/>
      <c r="D31" s="41"/>
      <c r="E31" s="41"/>
      <c r="F31" s="41"/>
      <c r="G31" s="41"/>
      <c r="H31" s="41"/>
      <c r="I31" s="41"/>
      <c r="J31" s="41"/>
    </row>
    <row r="32" spans="1:10" ht="15.75" x14ac:dyDescent="0.25">
      <c r="A32" s="321" t="s">
        <v>60</v>
      </c>
      <c r="B32" s="321"/>
      <c r="C32" s="321"/>
      <c r="D32" s="321"/>
      <c r="E32" s="321"/>
      <c r="F32" s="321"/>
      <c r="G32" s="321"/>
      <c r="H32" s="321"/>
      <c r="I32" s="321"/>
      <c r="J32" s="321"/>
    </row>
    <row r="33" spans="1:10" ht="18" x14ac:dyDescent="0.25">
      <c r="A33" s="42"/>
      <c r="B33" s="43"/>
      <c r="C33" s="43"/>
      <c r="D33" s="43"/>
      <c r="E33" s="43"/>
      <c r="F33" s="43"/>
      <c r="G33" s="43"/>
      <c r="H33" s="44"/>
      <c r="I33" s="44"/>
      <c r="J33" s="44"/>
    </row>
    <row r="34" spans="1:10" ht="25.5" x14ac:dyDescent="0.25">
      <c r="A34" s="45"/>
      <c r="B34" s="46"/>
      <c r="C34" s="46"/>
      <c r="D34" s="47"/>
      <c r="E34" s="48"/>
      <c r="F34" s="49" t="s">
        <v>434</v>
      </c>
      <c r="G34" s="49" t="s">
        <v>438</v>
      </c>
      <c r="H34" s="49" t="s">
        <v>436</v>
      </c>
      <c r="I34" s="49" t="s">
        <v>419</v>
      </c>
      <c r="J34" s="49" t="s">
        <v>437</v>
      </c>
    </row>
    <row r="35" spans="1:10" x14ac:dyDescent="0.25">
      <c r="A35" s="316" t="s">
        <v>64</v>
      </c>
      <c r="B35" s="317"/>
      <c r="C35" s="317"/>
      <c r="D35" s="317"/>
      <c r="E35" s="318"/>
      <c r="F35" s="254">
        <f>F27</f>
        <v>-24161.02</v>
      </c>
      <c r="G35" s="254">
        <v>0</v>
      </c>
      <c r="H35" s="254">
        <f>G38</f>
        <v>0</v>
      </c>
      <c r="I35" s="254">
        <f>H38</f>
        <v>0</v>
      </c>
      <c r="J35" s="255">
        <f>I38</f>
        <v>0</v>
      </c>
    </row>
    <row r="36" spans="1:10" ht="28.5" customHeight="1" x14ac:dyDescent="0.25">
      <c r="A36" s="316" t="s">
        <v>67</v>
      </c>
      <c r="B36" s="317"/>
      <c r="C36" s="317"/>
      <c r="D36" s="317"/>
      <c r="E36" s="318"/>
      <c r="F36" s="254">
        <v>0</v>
      </c>
      <c r="G36" s="254">
        <v>0</v>
      </c>
      <c r="H36" s="254">
        <v>0</v>
      </c>
      <c r="I36" s="254">
        <v>0</v>
      </c>
      <c r="J36" s="255">
        <v>0</v>
      </c>
    </row>
    <row r="37" spans="1:10" x14ac:dyDescent="0.25">
      <c r="A37" s="316" t="s">
        <v>68</v>
      </c>
      <c r="B37" s="322"/>
      <c r="C37" s="322"/>
      <c r="D37" s="322"/>
      <c r="E37" s="323"/>
      <c r="F37" s="254">
        <f>F14</f>
        <v>4493</v>
      </c>
      <c r="G37" s="254">
        <v>0</v>
      </c>
      <c r="H37" s="254">
        <v>0</v>
      </c>
      <c r="I37" s="254">
        <v>0</v>
      </c>
      <c r="J37" s="255">
        <v>0</v>
      </c>
    </row>
    <row r="38" spans="1:10" ht="15" customHeight="1" x14ac:dyDescent="0.25">
      <c r="A38" s="313" t="s">
        <v>65</v>
      </c>
      <c r="B38" s="308"/>
      <c r="C38" s="308"/>
      <c r="D38" s="308"/>
      <c r="E38" s="308"/>
      <c r="F38" s="261">
        <f>F35-F36+F37</f>
        <v>-19668.02</v>
      </c>
      <c r="G38" s="261">
        <f>G35-G36+G37</f>
        <v>0</v>
      </c>
      <c r="H38" s="261">
        <f>H35-H36+H37</f>
        <v>0</v>
      </c>
      <c r="I38" s="261">
        <f>I35-I36+I37</f>
        <v>0</v>
      </c>
      <c r="J38" s="262">
        <f>J35-J36+J37</f>
        <v>0</v>
      </c>
    </row>
    <row r="39" spans="1:10" ht="17.25" customHeight="1" x14ac:dyDescent="0.25"/>
    <row r="40" spans="1:10" x14ac:dyDescent="0.25">
      <c r="A40" s="314"/>
      <c r="B40" s="315"/>
      <c r="C40" s="315"/>
      <c r="D40" s="315"/>
      <c r="E40" s="315"/>
      <c r="F40" s="315"/>
      <c r="G40" s="315"/>
      <c r="H40" s="315"/>
      <c r="I40" s="315"/>
      <c r="J40" s="315"/>
    </row>
    <row r="41" spans="1:10" ht="9" customHeight="1" x14ac:dyDescent="0.25"/>
  </sheetData>
  <mergeCells count="24">
    <mergeCell ref="A40:J40"/>
    <mergeCell ref="A21:E21"/>
    <mergeCell ref="A22:E22"/>
    <mergeCell ref="A24:J24"/>
    <mergeCell ref="A27:E27"/>
    <mergeCell ref="A28:E28"/>
    <mergeCell ref="A30:E30"/>
    <mergeCell ref="A32:J32"/>
    <mergeCell ref="A35:E35"/>
    <mergeCell ref="A36:E36"/>
    <mergeCell ref="A37:E37"/>
    <mergeCell ref="A38:E38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1"/>
  <sheetViews>
    <sheetView topLeftCell="A418" workbookViewId="0">
      <selection activeCell="A421" sqref="A421:G440"/>
    </sheetView>
  </sheetViews>
  <sheetFormatPr defaultRowHeight="15" x14ac:dyDescent="0.25"/>
  <cols>
    <col min="1" max="1" width="23.28515625" customWidth="1"/>
    <col min="2" max="2" width="44.42578125" customWidth="1"/>
    <col min="3" max="3" width="15.28515625" customWidth="1"/>
    <col min="4" max="4" width="14.7109375" customWidth="1"/>
    <col min="5" max="5" width="17.42578125" customWidth="1"/>
    <col min="6" max="6" width="16.28515625" customWidth="1"/>
    <col min="7" max="7" width="15.5703125" customWidth="1"/>
    <col min="8" max="8" width="25.28515625" hidden="1" customWidth="1"/>
    <col min="9" max="10" width="25.28515625" customWidth="1"/>
  </cols>
  <sheetData>
    <row r="1" spans="1:10" ht="42" customHeight="1" x14ac:dyDescent="0.25">
      <c r="A1" s="304" t="s">
        <v>433</v>
      </c>
      <c r="B1" s="304"/>
      <c r="C1" s="304"/>
      <c r="D1" s="304"/>
      <c r="E1" s="304"/>
      <c r="F1" s="304"/>
      <c r="G1" s="304"/>
      <c r="H1" s="179"/>
      <c r="I1" s="179"/>
      <c r="J1" s="179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5"/>
      <c r="J2" s="5"/>
    </row>
    <row r="3" spans="1:10" ht="18" customHeight="1" x14ac:dyDescent="0.25">
      <c r="A3" s="304" t="s">
        <v>23</v>
      </c>
      <c r="B3" s="306"/>
      <c r="C3" s="306"/>
      <c r="D3" s="306"/>
      <c r="E3" s="306"/>
      <c r="F3" s="306"/>
      <c r="G3" s="306"/>
      <c r="H3" s="306"/>
      <c r="I3" s="306"/>
      <c r="J3" s="306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38.25" x14ac:dyDescent="0.25">
      <c r="A5" s="19" t="s">
        <v>25</v>
      </c>
      <c r="B5" s="19" t="s">
        <v>26</v>
      </c>
      <c r="C5" s="19" t="s">
        <v>439</v>
      </c>
      <c r="D5" s="20" t="s">
        <v>442</v>
      </c>
      <c r="E5" s="20" t="s">
        <v>443</v>
      </c>
      <c r="F5" s="20" t="s">
        <v>421</v>
      </c>
      <c r="G5" s="20" t="s">
        <v>444</v>
      </c>
    </row>
    <row r="6" spans="1:10" ht="25.5" x14ac:dyDescent="0.25">
      <c r="A6" s="203" t="s">
        <v>371</v>
      </c>
      <c r="B6" s="203" t="s">
        <v>369</v>
      </c>
      <c r="C6" s="204"/>
      <c r="D6" s="3"/>
      <c r="E6" s="3"/>
      <c r="F6" s="3"/>
      <c r="G6" s="3"/>
    </row>
    <row r="7" spans="1:10" ht="37.5" customHeight="1" x14ac:dyDescent="0.25">
      <c r="A7" s="203" t="s">
        <v>372</v>
      </c>
      <c r="B7" s="203" t="s">
        <v>370</v>
      </c>
      <c r="C7" s="204"/>
      <c r="D7" s="3"/>
      <c r="E7" s="3"/>
      <c r="F7" s="3"/>
      <c r="G7" s="3"/>
    </row>
    <row r="8" spans="1:10" ht="25.5" customHeight="1" x14ac:dyDescent="0.25">
      <c r="A8" s="205" t="s">
        <v>497</v>
      </c>
      <c r="B8" s="206" t="s">
        <v>373</v>
      </c>
      <c r="C8" s="180"/>
      <c r="D8" s="181"/>
      <c r="E8" s="181"/>
      <c r="F8" s="182"/>
      <c r="G8" s="182"/>
      <c r="I8" s="145"/>
    </row>
    <row r="9" spans="1:10" x14ac:dyDescent="0.25">
      <c r="A9" s="183">
        <v>3</v>
      </c>
      <c r="B9" s="184" t="s">
        <v>10</v>
      </c>
      <c r="C9" s="185">
        <f>C10+C37</f>
        <v>186934.99999999994</v>
      </c>
      <c r="D9" s="185">
        <f>D10+D37</f>
        <v>186195</v>
      </c>
      <c r="E9" s="185">
        <f>E10+E37</f>
        <v>90904.62</v>
      </c>
      <c r="F9" s="185">
        <f>F10+F37</f>
        <v>90904.62</v>
      </c>
      <c r="G9" s="185">
        <f>G10+G37</f>
        <v>91504.62</v>
      </c>
      <c r="H9" s="145"/>
      <c r="I9" s="145"/>
    </row>
    <row r="10" spans="1:10" x14ac:dyDescent="0.25">
      <c r="A10" s="186">
        <v>32</v>
      </c>
      <c r="B10" s="187" t="s">
        <v>27</v>
      </c>
      <c r="C10" s="188">
        <f>C11+C14+C21+C31</f>
        <v>186064.50999999995</v>
      </c>
      <c r="D10" s="188">
        <f>D11+D14+D21+D31</f>
        <v>184895</v>
      </c>
      <c r="E10" s="188">
        <f>E11+E14+E21+E31</f>
        <v>90904.62</v>
      </c>
      <c r="F10" s="188">
        <f>F11+F14+F21+F31</f>
        <v>90904.62</v>
      </c>
      <c r="G10" s="188">
        <f>G11+G14+G21+G31</f>
        <v>91504.62</v>
      </c>
      <c r="I10" s="145"/>
    </row>
    <row r="11" spans="1:10" x14ac:dyDescent="0.25">
      <c r="A11" s="189">
        <v>321</v>
      </c>
      <c r="B11" s="190" t="s">
        <v>297</v>
      </c>
      <c r="C11" s="191">
        <f>C12+C13</f>
        <v>12623.94</v>
      </c>
      <c r="D11" s="191">
        <f>D12+D13</f>
        <v>10680</v>
      </c>
      <c r="E11" s="191">
        <f>E12+E13</f>
        <v>0</v>
      </c>
      <c r="F11" s="191">
        <f>F12+F13</f>
        <v>0</v>
      </c>
      <c r="G11" s="191">
        <f>G12+G13</f>
        <v>0</v>
      </c>
      <c r="I11" s="145"/>
    </row>
    <row r="12" spans="1:10" x14ac:dyDescent="0.25">
      <c r="A12" s="192">
        <v>3211</v>
      </c>
      <c r="B12" s="182" t="s">
        <v>298</v>
      </c>
      <c r="C12" s="181">
        <v>10932.94</v>
      </c>
      <c r="D12" s="181">
        <v>8920</v>
      </c>
      <c r="E12" s="181">
        <v>0</v>
      </c>
      <c r="F12" s="181">
        <v>0</v>
      </c>
      <c r="G12" s="181">
        <v>0</v>
      </c>
    </row>
    <row r="13" spans="1:10" x14ac:dyDescent="0.25">
      <c r="A13" s="192">
        <v>3213</v>
      </c>
      <c r="B13" s="182" t="s">
        <v>299</v>
      </c>
      <c r="C13" s="224">
        <v>1691</v>
      </c>
      <c r="D13" s="181">
        <v>1760</v>
      </c>
      <c r="E13" s="181">
        <v>0</v>
      </c>
      <c r="F13" s="181">
        <v>0</v>
      </c>
      <c r="G13" s="181">
        <v>0</v>
      </c>
    </row>
    <row r="14" spans="1:10" x14ac:dyDescent="0.25">
      <c r="A14" s="189">
        <v>322</v>
      </c>
      <c r="B14" s="190" t="s">
        <v>300</v>
      </c>
      <c r="C14" s="191">
        <f>SUM(C15:C20)</f>
        <v>72318.12</v>
      </c>
      <c r="D14" s="191">
        <f>SUM(D15:D20)</f>
        <v>90425</v>
      </c>
      <c r="E14" s="191">
        <f>E15+E17+E18+E19+E20</f>
        <v>45904.62</v>
      </c>
      <c r="F14" s="191">
        <f>F15+F17+F18+F19+F20</f>
        <v>45904.62</v>
      </c>
      <c r="G14" s="191">
        <f>G15+G17+G18+G19+G20</f>
        <v>45904.62</v>
      </c>
      <c r="H14" s="225"/>
    </row>
    <row r="15" spans="1:10" x14ac:dyDescent="0.25">
      <c r="A15" s="192">
        <v>3221</v>
      </c>
      <c r="B15" s="182" t="s">
        <v>301</v>
      </c>
      <c r="C15" s="181">
        <v>14729.76</v>
      </c>
      <c r="D15" s="181">
        <v>14500</v>
      </c>
      <c r="E15" s="181">
        <v>0</v>
      </c>
      <c r="F15" s="181">
        <v>0</v>
      </c>
      <c r="G15" s="181">
        <v>0</v>
      </c>
    </row>
    <row r="16" spans="1:10" x14ac:dyDescent="0.25">
      <c r="A16" s="192">
        <v>3222</v>
      </c>
      <c r="B16" s="182" t="s">
        <v>333</v>
      </c>
      <c r="C16" s="181">
        <v>0</v>
      </c>
      <c r="D16" s="181">
        <v>170</v>
      </c>
      <c r="E16" s="181">
        <v>0</v>
      </c>
      <c r="F16" s="181">
        <v>0</v>
      </c>
      <c r="G16" s="181">
        <v>0</v>
      </c>
    </row>
    <row r="17" spans="1:8" x14ac:dyDescent="0.25">
      <c r="A17" s="192">
        <v>3223</v>
      </c>
      <c r="B17" s="182" t="s">
        <v>302</v>
      </c>
      <c r="C17" s="181">
        <v>52701.53</v>
      </c>
      <c r="D17" s="181">
        <v>71100</v>
      </c>
      <c r="E17" s="181">
        <v>45904.62</v>
      </c>
      <c r="F17" s="181">
        <v>45904.62</v>
      </c>
      <c r="G17" s="181">
        <v>45904.62</v>
      </c>
    </row>
    <row r="18" spans="1:8" ht="27" customHeight="1" x14ac:dyDescent="0.25">
      <c r="A18" s="192">
        <v>3224</v>
      </c>
      <c r="B18" s="193" t="s">
        <v>303</v>
      </c>
      <c r="C18" s="181">
        <v>3148.55</v>
      </c>
      <c r="D18" s="181">
        <v>3500</v>
      </c>
      <c r="E18" s="181">
        <v>0</v>
      </c>
      <c r="F18" s="181">
        <v>0</v>
      </c>
      <c r="G18" s="181">
        <v>0</v>
      </c>
      <c r="H18" s="181">
        <v>0</v>
      </c>
    </row>
    <row r="19" spans="1:8" x14ac:dyDescent="0.25">
      <c r="A19" s="192">
        <v>3225</v>
      </c>
      <c r="B19" s="182" t="s">
        <v>304</v>
      </c>
      <c r="C19" s="181">
        <v>0</v>
      </c>
      <c r="D19" s="181">
        <v>655</v>
      </c>
      <c r="E19" s="181">
        <v>0</v>
      </c>
      <c r="F19" s="181">
        <v>0</v>
      </c>
      <c r="G19" s="181">
        <v>0</v>
      </c>
    </row>
    <row r="20" spans="1:8" x14ac:dyDescent="0.25">
      <c r="A20" s="192">
        <v>3227</v>
      </c>
      <c r="B20" s="182" t="s">
        <v>186</v>
      </c>
      <c r="C20" s="181">
        <v>1738.28</v>
      </c>
      <c r="D20" s="181">
        <v>500</v>
      </c>
      <c r="E20" s="181">
        <v>0</v>
      </c>
      <c r="F20" s="181">
        <v>0</v>
      </c>
      <c r="G20" s="181">
        <v>0</v>
      </c>
    </row>
    <row r="21" spans="1:8" x14ac:dyDescent="0.25">
      <c r="A21" s="189">
        <v>323</v>
      </c>
      <c r="B21" s="190" t="s">
        <v>305</v>
      </c>
      <c r="C21" s="191">
        <f>C22+C23+C24+C25+C26+C27+C28+C29+C30</f>
        <v>100980.58999999998</v>
      </c>
      <c r="D21" s="191">
        <f>D22+D23+D24+D25+D26+D27+D28+D29+D30</f>
        <v>82590</v>
      </c>
      <c r="E21" s="191">
        <f>E22+E23+E24+E25+E26+E27+E28+E29+E30</f>
        <v>45000</v>
      </c>
      <c r="F21" s="191">
        <f>F22+F23+F24+F25+F26+F27+F28+F29+F30</f>
        <v>45000</v>
      </c>
      <c r="G21" s="191">
        <f>G22+G23+G24+G25+G26+G27+G28+G29+G30</f>
        <v>45000</v>
      </c>
    </row>
    <row r="22" spans="1:8" x14ac:dyDescent="0.25">
      <c r="A22" s="192">
        <v>3231</v>
      </c>
      <c r="B22" s="182" t="s">
        <v>306</v>
      </c>
      <c r="C22" s="181">
        <v>52410.38</v>
      </c>
      <c r="D22" s="181">
        <v>46304.88</v>
      </c>
      <c r="E22" s="181">
        <v>45000</v>
      </c>
      <c r="F22" s="181">
        <v>45000</v>
      </c>
      <c r="G22" s="181">
        <v>45000</v>
      </c>
      <c r="H22" s="181">
        <v>45000</v>
      </c>
    </row>
    <row r="23" spans="1:8" x14ac:dyDescent="0.25">
      <c r="A23" s="192">
        <v>3232</v>
      </c>
      <c r="B23" s="182" t="s">
        <v>307</v>
      </c>
      <c r="C23" s="181">
        <v>9662.7999999999993</v>
      </c>
      <c r="D23" s="181">
        <v>7100</v>
      </c>
      <c r="E23" s="181">
        <v>0</v>
      </c>
      <c r="F23" s="181">
        <v>0</v>
      </c>
      <c r="G23" s="181">
        <v>0</v>
      </c>
      <c r="H23" s="181">
        <v>0</v>
      </c>
    </row>
    <row r="24" spans="1:8" x14ac:dyDescent="0.25">
      <c r="A24" s="232">
        <v>3233</v>
      </c>
      <c r="B24" s="233" t="s">
        <v>308</v>
      </c>
      <c r="C24" s="234">
        <v>411.62</v>
      </c>
      <c r="D24" s="234">
        <v>630</v>
      </c>
      <c r="E24" s="181">
        <v>0</v>
      </c>
      <c r="F24" s="181">
        <v>0</v>
      </c>
      <c r="G24" s="181">
        <v>0</v>
      </c>
    </row>
    <row r="25" spans="1:8" x14ac:dyDescent="0.25">
      <c r="A25" s="192">
        <v>3234</v>
      </c>
      <c r="B25" s="182" t="s">
        <v>309</v>
      </c>
      <c r="C25" s="181">
        <v>13406.269999999999</v>
      </c>
      <c r="D25" s="181">
        <v>10550</v>
      </c>
      <c r="E25" s="181">
        <v>0</v>
      </c>
      <c r="F25" s="181">
        <v>0</v>
      </c>
      <c r="G25" s="181">
        <v>0</v>
      </c>
    </row>
    <row r="26" spans="1:8" x14ac:dyDescent="0.25">
      <c r="A26" s="192">
        <v>3235</v>
      </c>
      <c r="B26" s="182" t="s">
        <v>310</v>
      </c>
      <c r="C26" s="181">
        <v>21307.51</v>
      </c>
      <c r="D26" s="181">
        <v>5395.12</v>
      </c>
      <c r="E26" s="181">
        <v>0</v>
      </c>
      <c r="F26" s="181">
        <v>0</v>
      </c>
      <c r="G26" s="181">
        <v>0</v>
      </c>
    </row>
    <row r="27" spans="1:8" x14ac:dyDescent="0.25">
      <c r="A27" s="192">
        <v>3236</v>
      </c>
      <c r="B27" s="182" t="s">
        <v>311</v>
      </c>
      <c r="C27" s="181">
        <v>492.9</v>
      </c>
      <c r="D27" s="181">
        <v>6250</v>
      </c>
      <c r="E27" s="181">
        <v>0</v>
      </c>
      <c r="F27" s="181">
        <v>0</v>
      </c>
      <c r="G27" s="181">
        <v>0</v>
      </c>
    </row>
    <row r="28" spans="1:8" x14ac:dyDescent="0.25">
      <c r="A28" s="192">
        <v>3237</v>
      </c>
      <c r="B28" s="182" t="s">
        <v>312</v>
      </c>
      <c r="C28" s="181">
        <v>365</v>
      </c>
      <c r="D28" s="181">
        <v>1710</v>
      </c>
      <c r="E28" s="181">
        <v>0</v>
      </c>
      <c r="F28" s="181">
        <v>0</v>
      </c>
      <c r="G28" s="181">
        <v>0</v>
      </c>
    </row>
    <row r="29" spans="1:8" x14ac:dyDescent="0.25">
      <c r="A29" s="192">
        <v>3238</v>
      </c>
      <c r="B29" s="182" t="s">
        <v>313</v>
      </c>
      <c r="C29" s="181">
        <v>2449.9700000000003</v>
      </c>
      <c r="D29" s="181">
        <v>2500</v>
      </c>
      <c r="E29" s="181">
        <v>0</v>
      </c>
      <c r="F29" s="181">
        <v>0</v>
      </c>
      <c r="G29" s="181">
        <v>0</v>
      </c>
    </row>
    <row r="30" spans="1:8" x14ac:dyDescent="0.25">
      <c r="A30" s="192">
        <v>3239</v>
      </c>
      <c r="B30" s="182" t="s">
        <v>314</v>
      </c>
      <c r="C30" s="181">
        <v>474.14</v>
      </c>
      <c r="D30" s="181">
        <v>2150</v>
      </c>
      <c r="E30" s="181">
        <v>0</v>
      </c>
      <c r="F30" s="181">
        <v>0</v>
      </c>
      <c r="G30" s="181">
        <v>0</v>
      </c>
    </row>
    <row r="31" spans="1:8" x14ac:dyDescent="0.25">
      <c r="A31" s="189">
        <v>329</v>
      </c>
      <c r="B31" s="190" t="s">
        <v>315</v>
      </c>
      <c r="C31" s="191">
        <f>C32+C33+C34+C35+C36</f>
        <v>141.86000000000001</v>
      </c>
      <c r="D31" s="191">
        <f>D32+D33+D34+D35+D36</f>
        <v>1200</v>
      </c>
      <c r="E31" s="191">
        <f>E32+E33+E34+E35+E36</f>
        <v>0</v>
      </c>
      <c r="F31" s="191">
        <f>F32+F33+F34+F35+F36</f>
        <v>0</v>
      </c>
      <c r="G31" s="191">
        <f>G32+G33+G34+G35+G36</f>
        <v>600</v>
      </c>
    </row>
    <row r="32" spans="1:8" x14ac:dyDescent="0.25">
      <c r="A32" s="192">
        <v>3292</v>
      </c>
      <c r="B32" s="182" t="s">
        <v>316</v>
      </c>
      <c r="C32" s="181">
        <v>0</v>
      </c>
      <c r="D32" s="181">
        <v>0</v>
      </c>
      <c r="E32" s="181">
        <v>0</v>
      </c>
      <c r="F32" s="181">
        <v>0</v>
      </c>
      <c r="G32" s="181">
        <v>0</v>
      </c>
    </row>
    <row r="33" spans="1:10" x14ac:dyDescent="0.25">
      <c r="A33" s="192">
        <v>3293</v>
      </c>
      <c r="B33" s="182" t="s">
        <v>254</v>
      </c>
      <c r="C33" s="181">
        <v>0</v>
      </c>
      <c r="D33" s="181">
        <v>500</v>
      </c>
      <c r="E33" s="181">
        <v>0</v>
      </c>
      <c r="F33" s="181">
        <v>0</v>
      </c>
      <c r="G33" s="181">
        <v>0</v>
      </c>
    </row>
    <row r="34" spans="1:10" x14ac:dyDescent="0.25">
      <c r="A34" s="192">
        <v>3294</v>
      </c>
      <c r="B34" s="182" t="s">
        <v>317</v>
      </c>
      <c r="C34" s="181">
        <v>110</v>
      </c>
      <c r="D34" s="181">
        <v>300</v>
      </c>
      <c r="E34" s="181">
        <v>0</v>
      </c>
      <c r="F34" s="181">
        <v>0</v>
      </c>
      <c r="G34" s="181">
        <v>200</v>
      </c>
    </row>
    <row r="35" spans="1:10" x14ac:dyDescent="0.25">
      <c r="A35" s="192">
        <v>3295</v>
      </c>
      <c r="B35" s="182" t="s">
        <v>318</v>
      </c>
      <c r="C35" s="181">
        <v>31.86</v>
      </c>
      <c r="D35" s="181">
        <v>200</v>
      </c>
      <c r="E35" s="181">
        <v>0</v>
      </c>
      <c r="F35" s="181">
        <v>0</v>
      </c>
      <c r="G35" s="181">
        <v>200</v>
      </c>
    </row>
    <row r="36" spans="1:10" x14ac:dyDescent="0.25">
      <c r="A36" s="192">
        <v>3299</v>
      </c>
      <c r="B36" s="182" t="s">
        <v>315</v>
      </c>
      <c r="C36" s="181">
        <v>0</v>
      </c>
      <c r="D36" s="181">
        <v>200</v>
      </c>
      <c r="E36" s="181">
        <v>0</v>
      </c>
      <c r="F36" s="181">
        <v>0</v>
      </c>
      <c r="G36" s="181">
        <v>200</v>
      </c>
    </row>
    <row r="37" spans="1:10" x14ac:dyDescent="0.25">
      <c r="A37" s="186">
        <v>34</v>
      </c>
      <c r="B37" s="187" t="s">
        <v>319</v>
      </c>
      <c r="C37" s="188">
        <f>C38</f>
        <v>870.49</v>
      </c>
      <c r="D37" s="188">
        <f>D38</f>
        <v>1300</v>
      </c>
      <c r="E37" s="188">
        <f>E38</f>
        <v>0</v>
      </c>
      <c r="F37" s="188">
        <f>F38</f>
        <v>0</v>
      </c>
      <c r="G37" s="188">
        <f>G38</f>
        <v>0</v>
      </c>
    </row>
    <row r="38" spans="1:10" x14ac:dyDescent="0.25">
      <c r="A38" s="189">
        <v>343</v>
      </c>
      <c r="B38" s="190" t="s">
        <v>320</v>
      </c>
      <c r="C38" s="191">
        <f>SUM(C39:C41)</f>
        <v>870.49</v>
      </c>
      <c r="D38" s="191">
        <f>SUM(D39:D41)</f>
        <v>1300</v>
      </c>
      <c r="E38" s="191">
        <f>E39</f>
        <v>0</v>
      </c>
      <c r="F38" s="191">
        <f>F39+F41</f>
        <v>0</v>
      </c>
      <c r="G38" s="191">
        <f>G39+G41</f>
        <v>0</v>
      </c>
    </row>
    <row r="39" spans="1:10" x14ac:dyDescent="0.25">
      <c r="A39" s="194">
        <v>3431</v>
      </c>
      <c r="B39" s="195" t="s">
        <v>321</v>
      </c>
      <c r="C39" s="196">
        <v>781.63</v>
      </c>
      <c r="D39" s="196">
        <v>1200</v>
      </c>
      <c r="E39" s="196">
        <v>0</v>
      </c>
      <c r="F39" s="196">
        <v>0</v>
      </c>
      <c r="G39" s="196">
        <v>0</v>
      </c>
    </row>
    <row r="40" spans="1:10" x14ac:dyDescent="0.25">
      <c r="A40" s="194">
        <v>3433</v>
      </c>
      <c r="B40" s="195" t="s">
        <v>343</v>
      </c>
      <c r="C40" s="196">
        <v>88.86</v>
      </c>
      <c r="D40" s="196">
        <v>100</v>
      </c>
      <c r="E40" s="196">
        <v>0</v>
      </c>
      <c r="F40" s="196">
        <v>0</v>
      </c>
      <c r="G40" s="196">
        <v>0</v>
      </c>
    </row>
    <row r="41" spans="1:10" x14ac:dyDescent="0.25">
      <c r="A41" s="194">
        <v>3434</v>
      </c>
      <c r="B41" s="195" t="s">
        <v>315</v>
      </c>
      <c r="C41" s="196">
        <v>0</v>
      </c>
      <c r="D41" s="196">
        <v>0</v>
      </c>
      <c r="E41" s="196">
        <v>0</v>
      </c>
      <c r="F41" s="196">
        <v>0</v>
      </c>
      <c r="G41" s="196">
        <v>0</v>
      </c>
    </row>
    <row r="42" spans="1:10" x14ac:dyDescent="0.25">
      <c r="A42" s="183">
        <v>6</v>
      </c>
      <c r="B42" s="184" t="s">
        <v>7</v>
      </c>
      <c r="C42" s="185">
        <f t="shared" ref="C42:G44" si="0">C43</f>
        <v>186935</v>
      </c>
      <c r="D42" s="185">
        <f t="shared" si="0"/>
        <v>186195</v>
      </c>
      <c r="E42" s="185">
        <f t="shared" si="0"/>
        <v>90904.62</v>
      </c>
      <c r="F42" s="185">
        <f t="shared" si="0"/>
        <v>90904.62</v>
      </c>
      <c r="G42" s="185">
        <f t="shared" si="0"/>
        <v>90904.62</v>
      </c>
    </row>
    <row r="43" spans="1:10" x14ac:dyDescent="0.25">
      <c r="A43" s="186">
        <v>67</v>
      </c>
      <c r="B43" s="187" t="s">
        <v>322</v>
      </c>
      <c r="C43" s="188">
        <f t="shared" si="0"/>
        <v>186935</v>
      </c>
      <c r="D43" s="188">
        <f t="shared" si="0"/>
        <v>186195</v>
      </c>
      <c r="E43" s="188">
        <f t="shared" si="0"/>
        <v>90904.62</v>
      </c>
      <c r="F43" s="188">
        <f t="shared" si="0"/>
        <v>90904.62</v>
      </c>
      <c r="G43" s="188">
        <f t="shared" si="0"/>
        <v>90904.62</v>
      </c>
    </row>
    <row r="44" spans="1:10" x14ac:dyDescent="0.25">
      <c r="A44" s="189">
        <v>671</v>
      </c>
      <c r="B44" s="190" t="s">
        <v>323</v>
      </c>
      <c r="C44" s="191">
        <f t="shared" si="0"/>
        <v>186935</v>
      </c>
      <c r="D44" s="191">
        <f t="shared" si="0"/>
        <v>186195</v>
      </c>
      <c r="E44" s="191">
        <f t="shared" si="0"/>
        <v>90904.62</v>
      </c>
      <c r="F44" s="191">
        <f t="shared" si="0"/>
        <v>90904.62</v>
      </c>
      <c r="G44" s="191">
        <f t="shared" si="0"/>
        <v>90904.62</v>
      </c>
    </row>
    <row r="45" spans="1:10" x14ac:dyDescent="0.25">
      <c r="A45" s="194">
        <v>6711</v>
      </c>
      <c r="B45" s="195" t="s">
        <v>97</v>
      </c>
      <c r="C45" s="196">
        <v>186935</v>
      </c>
      <c r="D45" s="196">
        <v>186195</v>
      </c>
      <c r="E45" s="196">
        <v>90904.62</v>
      </c>
      <c r="F45" s="196">
        <v>90904.62</v>
      </c>
      <c r="G45" s="196">
        <v>90904.62</v>
      </c>
    </row>
    <row r="46" spans="1:10" ht="25.5" x14ac:dyDescent="0.25">
      <c r="A46" s="203" t="s">
        <v>371</v>
      </c>
      <c r="B46" s="203" t="s">
        <v>369</v>
      </c>
      <c r="C46" s="204"/>
      <c r="D46" s="3"/>
      <c r="E46" s="3"/>
      <c r="F46" s="3"/>
      <c r="G46" s="3"/>
      <c r="J46" s="145"/>
    </row>
    <row r="47" spans="1:10" ht="25.5" x14ac:dyDescent="0.25">
      <c r="A47" s="203" t="s">
        <v>372</v>
      </c>
      <c r="B47" s="203" t="s">
        <v>370</v>
      </c>
      <c r="C47" s="204"/>
      <c r="D47" s="3"/>
      <c r="E47" s="3"/>
      <c r="F47" s="3"/>
      <c r="G47" s="3"/>
      <c r="I47" s="145"/>
    </row>
    <row r="48" spans="1:10" ht="24.75" x14ac:dyDescent="0.25">
      <c r="A48" s="205" t="s">
        <v>381</v>
      </c>
      <c r="B48" s="206" t="s">
        <v>373</v>
      </c>
      <c r="C48" s="180"/>
      <c r="D48" s="181"/>
      <c r="E48" s="181"/>
      <c r="F48" s="182"/>
      <c r="G48" s="182"/>
      <c r="I48" s="145"/>
    </row>
    <row r="49" spans="1:9" x14ac:dyDescent="0.25">
      <c r="A49" s="183">
        <v>3</v>
      </c>
      <c r="B49" s="184" t="s">
        <v>10</v>
      </c>
      <c r="C49" s="185">
        <f>C50+C77</f>
        <v>0</v>
      </c>
      <c r="D49" s="185">
        <f>D50+D77</f>
        <v>0</v>
      </c>
      <c r="E49" s="185">
        <f>E50+E77</f>
        <v>93745.38</v>
      </c>
      <c r="F49" s="185">
        <f>F50+F77</f>
        <v>93745.38</v>
      </c>
      <c r="G49" s="185">
        <f>G50+G77</f>
        <v>93745.38</v>
      </c>
    </row>
    <row r="50" spans="1:9" x14ac:dyDescent="0.25">
      <c r="A50" s="186">
        <v>32</v>
      </c>
      <c r="B50" s="187" t="s">
        <v>27</v>
      </c>
      <c r="C50" s="188">
        <f>C51+C54+C61+C71</f>
        <v>0</v>
      </c>
      <c r="D50" s="188">
        <f>D51+D54+D61+D71</f>
        <v>0</v>
      </c>
      <c r="E50" s="188">
        <f>E51+E54+E61+E71</f>
        <v>92745.38</v>
      </c>
      <c r="F50" s="188">
        <f>F51+F54+F61+F71</f>
        <v>92745.38</v>
      </c>
      <c r="G50" s="188">
        <f>G51+G54+G61+G71</f>
        <v>92745.38</v>
      </c>
    </row>
    <row r="51" spans="1:9" x14ac:dyDescent="0.25">
      <c r="A51" s="189">
        <v>321</v>
      </c>
      <c r="B51" s="190" t="s">
        <v>297</v>
      </c>
      <c r="C51" s="191">
        <f>C52+C53</f>
        <v>0</v>
      </c>
      <c r="D51" s="191">
        <f>D52+D53</f>
        <v>0</v>
      </c>
      <c r="E51" s="191">
        <f>E52+E53</f>
        <v>10400</v>
      </c>
      <c r="F51" s="191">
        <f>F52+F53</f>
        <v>10400</v>
      </c>
      <c r="G51" s="191">
        <f>G52+G53</f>
        <v>10400</v>
      </c>
    </row>
    <row r="52" spans="1:9" x14ac:dyDescent="0.25">
      <c r="A52" s="192">
        <v>3211</v>
      </c>
      <c r="B52" s="182" t="s">
        <v>298</v>
      </c>
      <c r="C52" s="181">
        <v>0</v>
      </c>
      <c r="D52" s="181">
        <v>0</v>
      </c>
      <c r="E52" s="181">
        <v>9300</v>
      </c>
      <c r="F52" s="181">
        <v>9300</v>
      </c>
      <c r="G52" s="181">
        <v>9300</v>
      </c>
    </row>
    <row r="53" spans="1:9" x14ac:dyDescent="0.25">
      <c r="A53" s="192">
        <v>3213</v>
      </c>
      <c r="B53" s="182" t="s">
        <v>299</v>
      </c>
      <c r="C53" s="181">
        <v>0</v>
      </c>
      <c r="D53" s="181">
        <v>0</v>
      </c>
      <c r="E53" s="181">
        <v>1100</v>
      </c>
      <c r="F53" s="181">
        <v>1100</v>
      </c>
      <c r="G53" s="181">
        <v>1100</v>
      </c>
      <c r="I53" s="145"/>
    </row>
    <row r="54" spans="1:9" x14ac:dyDescent="0.25">
      <c r="A54" s="189">
        <v>322</v>
      </c>
      <c r="B54" s="190" t="s">
        <v>300</v>
      </c>
      <c r="C54" s="191">
        <f>SUM(C55:C60)</f>
        <v>0</v>
      </c>
      <c r="D54" s="191">
        <f>SUM(D55:D60)</f>
        <v>0</v>
      </c>
      <c r="E54" s="191">
        <f>E55+E57+E58+E59+E60</f>
        <v>46895.380000000005</v>
      </c>
      <c r="F54" s="191">
        <f>F55+F57+F58+F59+F60</f>
        <v>46895.380000000005</v>
      </c>
      <c r="G54" s="191">
        <f>G55+G57+G58+G59+G60</f>
        <v>46895.380000000005</v>
      </c>
    </row>
    <row r="55" spans="1:9" x14ac:dyDescent="0.25">
      <c r="A55" s="192">
        <v>3221</v>
      </c>
      <c r="B55" s="182" t="s">
        <v>301</v>
      </c>
      <c r="C55" s="181">
        <v>0</v>
      </c>
      <c r="D55" s="181">
        <v>0</v>
      </c>
      <c r="E55" s="181">
        <v>16500</v>
      </c>
      <c r="F55" s="181">
        <v>16500</v>
      </c>
      <c r="G55" s="181">
        <v>16500</v>
      </c>
    </row>
    <row r="56" spans="1:9" x14ac:dyDescent="0.25">
      <c r="A56" s="192">
        <v>3222</v>
      </c>
      <c r="B56" s="182" t="s">
        <v>333</v>
      </c>
      <c r="C56" s="181">
        <v>0</v>
      </c>
      <c r="D56" s="181">
        <v>0</v>
      </c>
      <c r="E56" s="181">
        <v>0</v>
      </c>
      <c r="F56" s="181">
        <v>0</v>
      </c>
      <c r="G56" s="181">
        <v>0</v>
      </c>
    </row>
    <row r="57" spans="1:9" x14ac:dyDescent="0.25">
      <c r="A57" s="192">
        <v>3223</v>
      </c>
      <c r="B57" s="182" t="s">
        <v>302</v>
      </c>
      <c r="C57" s="181">
        <v>0</v>
      </c>
      <c r="D57" s="181">
        <v>0</v>
      </c>
      <c r="E57" s="181">
        <v>25095.38</v>
      </c>
      <c r="F57" s="181">
        <v>25095.38</v>
      </c>
      <c r="G57" s="181">
        <v>25095.38</v>
      </c>
    </row>
    <row r="58" spans="1:9" ht="30" x14ac:dyDescent="0.25">
      <c r="A58" s="192">
        <v>3224</v>
      </c>
      <c r="B58" s="193" t="s">
        <v>303</v>
      </c>
      <c r="C58" s="181">
        <v>0</v>
      </c>
      <c r="D58" s="181">
        <v>0</v>
      </c>
      <c r="E58" s="181">
        <v>4000</v>
      </c>
      <c r="F58" s="181">
        <v>4000</v>
      </c>
      <c r="G58" s="181">
        <v>4000</v>
      </c>
    </row>
    <row r="59" spans="1:9" x14ac:dyDescent="0.25">
      <c r="A59" s="192">
        <v>3225</v>
      </c>
      <c r="B59" s="182" t="s">
        <v>304</v>
      </c>
      <c r="C59" s="181">
        <v>0</v>
      </c>
      <c r="D59" s="181">
        <v>0</v>
      </c>
      <c r="E59" s="181">
        <v>800</v>
      </c>
      <c r="F59" s="181">
        <v>800</v>
      </c>
      <c r="G59" s="181">
        <v>800</v>
      </c>
    </row>
    <row r="60" spans="1:9" x14ac:dyDescent="0.25">
      <c r="A60" s="192">
        <v>3227</v>
      </c>
      <c r="B60" s="182" t="s">
        <v>186</v>
      </c>
      <c r="C60" s="181">
        <v>0</v>
      </c>
      <c r="D60" s="181">
        <v>0</v>
      </c>
      <c r="E60" s="181">
        <v>500</v>
      </c>
      <c r="F60" s="181">
        <v>500</v>
      </c>
      <c r="G60" s="181">
        <v>500</v>
      </c>
    </row>
    <row r="61" spans="1:9" x14ac:dyDescent="0.25">
      <c r="A61" s="189">
        <v>323</v>
      </c>
      <c r="B61" s="190" t="s">
        <v>305</v>
      </c>
      <c r="C61" s="191">
        <f>C62+C63+C64+C65+C66+C67+C68+C69+C70</f>
        <v>0</v>
      </c>
      <c r="D61" s="191">
        <f>D62+D63+D64+D65+D66+D67+D68+D69+D70</f>
        <v>0</v>
      </c>
      <c r="E61" s="191">
        <f>E62+E63+E64+E65+E66+E67+E68+E69+E70</f>
        <v>35050</v>
      </c>
      <c r="F61" s="191">
        <f>F62+F63+F64+F65+F66+F67+F68+F69+F70</f>
        <v>35050</v>
      </c>
      <c r="G61" s="191">
        <f>G62+G63+G64+G65+G66+G67+G68+G69+G70</f>
        <v>35050</v>
      </c>
    </row>
    <row r="62" spans="1:9" x14ac:dyDescent="0.25">
      <c r="A62" s="192">
        <v>3231</v>
      </c>
      <c r="B62" s="182" t="s">
        <v>306</v>
      </c>
      <c r="C62" s="181">
        <v>0</v>
      </c>
      <c r="D62" s="181">
        <v>0</v>
      </c>
      <c r="E62" s="181">
        <v>5000</v>
      </c>
      <c r="F62" s="181">
        <v>5000</v>
      </c>
      <c r="G62" s="181">
        <v>5000</v>
      </c>
    </row>
    <row r="63" spans="1:9" x14ac:dyDescent="0.25">
      <c r="A63" s="192">
        <v>3232</v>
      </c>
      <c r="B63" s="182" t="s">
        <v>307</v>
      </c>
      <c r="C63" s="181">
        <v>0</v>
      </c>
      <c r="D63" s="181">
        <v>0</v>
      </c>
      <c r="E63" s="181">
        <v>5400</v>
      </c>
      <c r="F63" s="181">
        <v>5400</v>
      </c>
      <c r="G63" s="181">
        <v>5400</v>
      </c>
    </row>
    <row r="64" spans="1:9" x14ac:dyDescent="0.25">
      <c r="A64" s="232">
        <v>3233</v>
      </c>
      <c r="B64" s="233" t="s">
        <v>308</v>
      </c>
      <c r="C64" s="181">
        <v>0</v>
      </c>
      <c r="D64" s="181">
        <v>0</v>
      </c>
      <c r="E64" s="181">
        <v>1000</v>
      </c>
      <c r="F64" s="181">
        <v>1000</v>
      </c>
      <c r="G64" s="181">
        <v>1000</v>
      </c>
    </row>
    <row r="65" spans="1:9" x14ac:dyDescent="0.25">
      <c r="A65" s="192">
        <v>3234</v>
      </c>
      <c r="B65" s="182" t="s">
        <v>309</v>
      </c>
      <c r="C65" s="181">
        <v>0</v>
      </c>
      <c r="D65" s="181">
        <v>0</v>
      </c>
      <c r="E65" s="181">
        <v>10550</v>
      </c>
      <c r="F65" s="181">
        <v>10550</v>
      </c>
      <c r="G65" s="181">
        <v>10550</v>
      </c>
    </row>
    <row r="66" spans="1:9" x14ac:dyDescent="0.25">
      <c r="A66" s="192">
        <v>3235</v>
      </c>
      <c r="B66" s="182" t="s">
        <v>310</v>
      </c>
      <c r="C66" s="181">
        <v>0</v>
      </c>
      <c r="D66" s="181">
        <v>0</v>
      </c>
      <c r="E66" s="181">
        <v>2700</v>
      </c>
      <c r="F66" s="181">
        <v>2700</v>
      </c>
      <c r="G66" s="181">
        <v>2700</v>
      </c>
    </row>
    <row r="67" spans="1:9" x14ac:dyDescent="0.25">
      <c r="A67" s="192">
        <v>3236</v>
      </c>
      <c r="B67" s="182" t="s">
        <v>311</v>
      </c>
      <c r="C67" s="181">
        <v>0</v>
      </c>
      <c r="D67" s="181">
        <v>0</v>
      </c>
      <c r="E67" s="181">
        <v>6300</v>
      </c>
      <c r="F67" s="181">
        <v>6300</v>
      </c>
      <c r="G67" s="181">
        <v>6300</v>
      </c>
    </row>
    <row r="68" spans="1:9" x14ac:dyDescent="0.25">
      <c r="A68" s="192">
        <v>3237</v>
      </c>
      <c r="B68" s="182" t="s">
        <v>312</v>
      </c>
      <c r="C68" s="181">
        <v>0</v>
      </c>
      <c r="D68" s="181">
        <v>0</v>
      </c>
      <c r="E68" s="181">
        <v>1000</v>
      </c>
      <c r="F68" s="181">
        <v>1000</v>
      </c>
      <c r="G68" s="181">
        <v>1000</v>
      </c>
    </row>
    <row r="69" spans="1:9" x14ac:dyDescent="0.25">
      <c r="A69" s="192">
        <v>3238</v>
      </c>
      <c r="B69" s="182" t="s">
        <v>313</v>
      </c>
      <c r="C69" s="181">
        <v>0</v>
      </c>
      <c r="D69" s="181">
        <v>0</v>
      </c>
      <c r="E69" s="181">
        <v>2500</v>
      </c>
      <c r="F69" s="181">
        <v>2500</v>
      </c>
      <c r="G69" s="181">
        <v>2500</v>
      </c>
    </row>
    <row r="70" spans="1:9" x14ac:dyDescent="0.25">
      <c r="A70" s="192">
        <v>3239</v>
      </c>
      <c r="B70" s="182" t="s">
        <v>314</v>
      </c>
      <c r="C70" s="181">
        <v>0</v>
      </c>
      <c r="D70" s="181">
        <v>0</v>
      </c>
      <c r="E70" s="181">
        <v>600</v>
      </c>
      <c r="F70" s="181">
        <v>600</v>
      </c>
      <c r="G70" s="181">
        <v>600</v>
      </c>
    </row>
    <row r="71" spans="1:9" x14ac:dyDescent="0.25">
      <c r="A71" s="189">
        <v>329</v>
      </c>
      <c r="B71" s="190" t="s">
        <v>315</v>
      </c>
      <c r="C71" s="191">
        <f>C72+C73+C74+C75+C76</f>
        <v>0</v>
      </c>
      <c r="D71" s="191">
        <f>D72+D73+D74+D75+D76</f>
        <v>0</v>
      </c>
      <c r="E71" s="191">
        <f>E72+E73+E74+E75+E76</f>
        <v>400</v>
      </c>
      <c r="F71" s="191">
        <f>F72+F73+F74+F75+F76</f>
        <v>400</v>
      </c>
      <c r="G71" s="191">
        <f>G72+G73+G74+G75+G76</f>
        <v>400</v>
      </c>
    </row>
    <row r="72" spans="1:9" x14ac:dyDescent="0.25">
      <c r="A72" s="192">
        <v>3292</v>
      </c>
      <c r="B72" s="182" t="s">
        <v>316</v>
      </c>
      <c r="C72" s="181">
        <v>0</v>
      </c>
      <c r="D72" s="181">
        <v>0</v>
      </c>
      <c r="E72" s="181">
        <v>0</v>
      </c>
      <c r="F72" s="181">
        <v>0</v>
      </c>
      <c r="G72" s="181">
        <v>0</v>
      </c>
    </row>
    <row r="73" spans="1:9" x14ac:dyDescent="0.25">
      <c r="A73" s="192">
        <v>3293</v>
      </c>
      <c r="B73" s="182" t="s">
        <v>254</v>
      </c>
      <c r="C73" s="181">
        <v>0</v>
      </c>
      <c r="D73" s="181">
        <v>0</v>
      </c>
      <c r="E73" s="181">
        <v>0</v>
      </c>
      <c r="F73" s="181">
        <v>0</v>
      </c>
      <c r="G73" s="181">
        <v>0</v>
      </c>
      <c r="I73" s="145"/>
    </row>
    <row r="74" spans="1:9" x14ac:dyDescent="0.25">
      <c r="A74" s="192">
        <v>3294</v>
      </c>
      <c r="B74" s="182" t="s">
        <v>317</v>
      </c>
      <c r="C74" s="181">
        <v>0</v>
      </c>
      <c r="D74" s="181">
        <v>0</v>
      </c>
      <c r="E74" s="181">
        <v>200</v>
      </c>
      <c r="F74" s="181">
        <v>200</v>
      </c>
      <c r="G74" s="181">
        <v>200</v>
      </c>
    </row>
    <row r="75" spans="1:9" x14ac:dyDescent="0.25">
      <c r="A75" s="192">
        <v>3295</v>
      </c>
      <c r="B75" s="182" t="s">
        <v>318</v>
      </c>
      <c r="C75" s="181">
        <v>0</v>
      </c>
      <c r="D75" s="181">
        <v>0</v>
      </c>
      <c r="E75" s="181">
        <v>100</v>
      </c>
      <c r="F75" s="181">
        <v>100</v>
      </c>
      <c r="G75" s="181">
        <v>100</v>
      </c>
      <c r="I75" s="145"/>
    </row>
    <row r="76" spans="1:9" x14ac:dyDescent="0.25">
      <c r="A76" s="192">
        <v>3299</v>
      </c>
      <c r="B76" s="182" t="s">
        <v>315</v>
      </c>
      <c r="C76" s="181">
        <v>0</v>
      </c>
      <c r="D76" s="181">
        <v>0</v>
      </c>
      <c r="E76" s="181">
        <v>100</v>
      </c>
      <c r="F76" s="181">
        <v>100</v>
      </c>
      <c r="G76" s="181">
        <v>100</v>
      </c>
    </row>
    <row r="77" spans="1:9" x14ac:dyDescent="0.25">
      <c r="A77" s="186">
        <v>34</v>
      </c>
      <c r="B77" s="187" t="s">
        <v>319</v>
      </c>
      <c r="C77" s="188">
        <f>C78</f>
        <v>0</v>
      </c>
      <c r="D77" s="188">
        <f>D78</f>
        <v>0</v>
      </c>
      <c r="E77" s="188">
        <f>E78</f>
        <v>1000</v>
      </c>
      <c r="F77" s="188">
        <f>F78</f>
        <v>1000</v>
      </c>
      <c r="G77" s="188">
        <f>G78</f>
        <v>1000</v>
      </c>
    </row>
    <row r="78" spans="1:9" x14ac:dyDescent="0.25">
      <c r="A78" s="189">
        <v>343</v>
      </c>
      <c r="B78" s="190" t="s">
        <v>320</v>
      </c>
      <c r="C78" s="191">
        <f>SUM(C79:C81)</f>
        <v>0</v>
      </c>
      <c r="D78" s="191">
        <f>SUM(D79:D81)</f>
        <v>0</v>
      </c>
      <c r="E78" s="191">
        <f>E79</f>
        <v>1000</v>
      </c>
      <c r="F78" s="191">
        <f>F79+F81</f>
        <v>1000</v>
      </c>
      <c r="G78" s="191">
        <f>G79+G81</f>
        <v>1000</v>
      </c>
    </row>
    <row r="79" spans="1:9" x14ac:dyDescent="0.25">
      <c r="A79" s="194">
        <v>3431</v>
      </c>
      <c r="B79" s="195" t="s">
        <v>321</v>
      </c>
      <c r="C79" s="196">
        <v>0</v>
      </c>
      <c r="D79" s="196">
        <v>0</v>
      </c>
      <c r="E79" s="196">
        <v>1000</v>
      </c>
      <c r="F79" s="196">
        <v>1000</v>
      </c>
      <c r="G79" s="196">
        <v>1000</v>
      </c>
    </row>
    <row r="80" spans="1:9" x14ac:dyDescent="0.25">
      <c r="A80" s="194">
        <v>3433</v>
      </c>
      <c r="B80" s="195" t="s">
        <v>343</v>
      </c>
      <c r="C80" s="196">
        <v>0</v>
      </c>
      <c r="D80" s="196">
        <v>0</v>
      </c>
      <c r="E80" s="196">
        <v>0</v>
      </c>
      <c r="F80" s="196">
        <v>0</v>
      </c>
      <c r="G80" s="196">
        <v>0</v>
      </c>
    </row>
    <row r="81" spans="1:8" x14ac:dyDescent="0.25">
      <c r="A81" s="194">
        <v>3434</v>
      </c>
      <c r="B81" s="195" t="s">
        <v>315</v>
      </c>
      <c r="C81" s="196">
        <v>0</v>
      </c>
      <c r="D81" s="196">
        <v>0</v>
      </c>
      <c r="E81" s="196">
        <v>0</v>
      </c>
      <c r="F81" s="196">
        <v>0</v>
      </c>
      <c r="G81" s="196">
        <v>0</v>
      </c>
    </row>
    <row r="82" spans="1:8" x14ac:dyDescent="0.25">
      <c r="A82" s="183">
        <v>6</v>
      </c>
      <c r="B82" s="184" t="s">
        <v>7</v>
      </c>
      <c r="C82" s="185">
        <f t="shared" ref="C82:G84" si="1">C83</f>
        <v>0</v>
      </c>
      <c r="D82" s="185">
        <f t="shared" si="1"/>
        <v>0</v>
      </c>
      <c r="E82" s="185">
        <f t="shared" si="1"/>
        <v>93745.38</v>
      </c>
      <c r="F82" s="185">
        <f t="shared" si="1"/>
        <v>93745.38</v>
      </c>
      <c r="G82" s="185">
        <f t="shared" si="1"/>
        <v>93745.38</v>
      </c>
    </row>
    <row r="83" spans="1:8" x14ac:dyDescent="0.25">
      <c r="A83" s="186">
        <v>67</v>
      </c>
      <c r="B83" s="187" t="s">
        <v>322</v>
      </c>
      <c r="C83" s="188">
        <f t="shared" si="1"/>
        <v>0</v>
      </c>
      <c r="D83" s="188">
        <f t="shared" si="1"/>
        <v>0</v>
      </c>
      <c r="E83" s="188">
        <f t="shared" si="1"/>
        <v>93745.38</v>
      </c>
      <c r="F83" s="188">
        <f t="shared" si="1"/>
        <v>93745.38</v>
      </c>
      <c r="G83" s="188">
        <f t="shared" si="1"/>
        <v>93745.38</v>
      </c>
    </row>
    <row r="84" spans="1:8" x14ac:dyDescent="0.25">
      <c r="A84" s="189">
        <v>671</v>
      </c>
      <c r="B84" s="190" t="s">
        <v>323</v>
      </c>
      <c r="C84" s="191">
        <f t="shared" si="1"/>
        <v>0</v>
      </c>
      <c r="D84" s="191">
        <f t="shared" si="1"/>
        <v>0</v>
      </c>
      <c r="E84" s="191">
        <f t="shared" si="1"/>
        <v>93745.38</v>
      </c>
      <c r="F84" s="191">
        <f t="shared" si="1"/>
        <v>93745.38</v>
      </c>
      <c r="G84" s="191">
        <f t="shared" si="1"/>
        <v>93745.38</v>
      </c>
    </row>
    <row r="85" spans="1:8" x14ac:dyDescent="0.25">
      <c r="A85" s="194">
        <v>6711</v>
      </c>
      <c r="B85" s="195" t="s">
        <v>97</v>
      </c>
      <c r="C85" s="196">
        <v>0</v>
      </c>
      <c r="D85" s="196">
        <v>0</v>
      </c>
      <c r="E85" s="196">
        <v>93745.38</v>
      </c>
      <c r="F85" s="196">
        <v>93745.38</v>
      </c>
      <c r="G85" s="196">
        <v>93745.38</v>
      </c>
    </row>
    <row r="86" spans="1:8" ht="25.5" x14ac:dyDescent="0.25">
      <c r="A86" s="203" t="s">
        <v>374</v>
      </c>
      <c r="B86" s="203" t="s">
        <v>369</v>
      </c>
      <c r="C86" s="181"/>
      <c r="D86" s="181"/>
      <c r="E86" s="181"/>
      <c r="F86" s="181"/>
      <c r="G86" s="181"/>
    </row>
    <row r="87" spans="1:8" ht="25.5" x14ac:dyDescent="0.25">
      <c r="A87" s="203" t="s">
        <v>451</v>
      </c>
      <c r="B87" s="203" t="s">
        <v>383</v>
      </c>
      <c r="C87" s="181"/>
      <c r="D87" s="181"/>
      <c r="E87" s="181"/>
      <c r="F87" s="181"/>
      <c r="G87" s="181"/>
    </row>
    <row r="88" spans="1:8" ht="24.75" x14ac:dyDescent="0.25">
      <c r="A88" s="205" t="s">
        <v>452</v>
      </c>
      <c r="B88" s="206" t="s">
        <v>384</v>
      </c>
      <c r="C88" s="214"/>
      <c r="D88" s="214"/>
      <c r="E88" s="181"/>
      <c r="F88" s="181"/>
      <c r="G88" s="181"/>
    </row>
    <row r="89" spans="1:8" x14ac:dyDescent="0.25">
      <c r="A89" s="183">
        <v>3</v>
      </c>
      <c r="B89" s="184" t="s">
        <v>10</v>
      </c>
      <c r="C89" s="185">
        <f>C90+C97</f>
        <v>33454.410000000003</v>
      </c>
      <c r="D89" s="185">
        <f>D90+D97</f>
        <v>0</v>
      </c>
      <c r="E89" s="185">
        <f>E90+E97</f>
        <v>0</v>
      </c>
      <c r="F89" s="185">
        <f>F90+F97</f>
        <v>0</v>
      </c>
      <c r="G89" s="185">
        <f>G90+G97</f>
        <v>0</v>
      </c>
    </row>
    <row r="90" spans="1:8" x14ac:dyDescent="0.25">
      <c r="A90" s="186">
        <v>31</v>
      </c>
      <c r="B90" s="187" t="s">
        <v>11</v>
      </c>
      <c r="C90" s="188">
        <f>C91+C93+C95</f>
        <v>32368.190000000002</v>
      </c>
      <c r="D90" s="188">
        <f>D91+D93+D95</f>
        <v>0</v>
      </c>
      <c r="E90" s="188">
        <f>E91+E93+E95</f>
        <v>0</v>
      </c>
      <c r="F90" s="188">
        <f>F91+F93+F95</f>
        <v>0</v>
      </c>
      <c r="G90" s="188">
        <f>G91+G93+G95</f>
        <v>0</v>
      </c>
    </row>
    <row r="91" spans="1:8" x14ac:dyDescent="0.25">
      <c r="A91" s="189">
        <v>311</v>
      </c>
      <c r="B91" s="190" t="s">
        <v>324</v>
      </c>
      <c r="C91" s="191">
        <f>C92</f>
        <v>25380.43</v>
      </c>
      <c r="D91" s="191">
        <f>D92</f>
        <v>0</v>
      </c>
      <c r="E91" s="191">
        <f>E92</f>
        <v>0</v>
      </c>
      <c r="F91" s="191">
        <f>F92</f>
        <v>0</v>
      </c>
      <c r="G91" s="191">
        <f>G92</f>
        <v>0</v>
      </c>
      <c r="H91" s="191">
        <f t="shared" ref="E91:H131" si="2">H92</f>
        <v>0</v>
      </c>
    </row>
    <row r="92" spans="1:8" x14ac:dyDescent="0.25">
      <c r="A92" s="192">
        <v>3111</v>
      </c>
      <c r="B92" s="182" t="s">
        <v>325</v>
      </c>
      <c r="C92" s="196">
        <v>25380.43</v>
      </c>
      <c r="D92" s="181">
        <v>0</v>
      </c>
      <c r="E92" s="181">
        <v>0</v>
      </c>
      <c r="F92" s="181"/>
      <c r="G92" s="181"/>
    </row>
    <row r="93" spans="1:8" x14ac:dyDescent="0.25">
      <c r="A93" s="189">
        <v>312</v>
      </c>
      <c r="B93" s="190" t="s">
        <v>326</v>
      </c>
      <c r="C93" s="191">
        <f>C94</f>
        <v>2800</v>
      </c>
      <c r="D93" s="191">
        <f>D94</f>
        <v>0</v>
      </c>
      <c r="E93" s="191">
        <f>E94</f>
        <v>0</v>
      </c>
      <c r="F93" s="191">
        <f>F94</f>
        <v>0</v>
      </c>
      <c r="G93" s="191">
        <f>G94</f>
        <v>0</v>
      </c>
    </row>
    <row r="94" spans="1:8" x14ac:dyDescent="0.25">
      <c r="A94" s="192">
        <v>3121</v>
      </c>
      <c r="B94" s="195" t="s">
        <v>326</v>
      </c>
      <c r="C94" s="196">
        <v>2800</v>
      </c>
      <c r="D94" s="181">
        <v>0</v>
      </c>
      <c r="E94" s="181">
        <v>0</v>
      </c>
      <c r="F94" s="181"/>
      <c r="G94" s="181"/>
    </row>
    <row r="95" spans="1:8" x14ac:dyDescent="0.25">
      <c r="A95" s="189">
        <v>313</v>
      </c>
      <c r="B95" s="190" t="s">
        <v>327</v>
      </c>
      <c r="C95" s="191">
        <f>C96</f>
        <v>4187.76</v>
      </c>
      <c r="D95" s="191">
        <f>D96</f>
        <v>0</v>
      </c>
      <c r="E95" s="191">
        <f>E96</f>
        <v>0</v>
      </c>
      <c r="F95" s="191">
        <f>F96</f>
        <v>0</v>
      </c>
      <c r="G95" s="191">
        <f>G96</f>
        <v>0</v>
      </c>
    </row>
    <row r="96" spans="1:8" x14ac:dyDescent="0.25">
      <c r="A96" s="192">
        <v>3132</v>
      </c>
      <c r="B96" s="195" t="s">
        <v>328</v>
      </c>
      <c r="C96" s="196">
        <v>4187.76</v>
      </c>
      <c r="D96" s="181">
        <v>0</v>
      </c>
      <c r="E96" s="181">
        <v>0</v>
      </c>
      <c r="F96" s="181"/>
      <c r="G96" s="181"/>
    </row>
    <row r="97" spans="1:7" x14ac:dyDescent="0.25">
      <c r="A97" s="186">
        <v>32</v>
      </c>
      <c r="B97" s="187" t="s">
        <v>27</v>
      </c>
      <c r="C97" s="188">
        <f>C98+C101</f>
        <v>1086.22</v>
      </c>
      <c r="D97" s="188">
        <f>D98+D101</f>
        <v>0</v>
      </c>
      <c r="E97" s="188">
        <f>E98+E102</f>
        <v>0</v>
      </c>
      <c r="F97" s="188">
        <f>F98+F101</f>
        <v>0</v>
      </c>
      <c r="G97" s="188">
        <f>G98+G101</f>
        <v>0</v>
      </c>
    </row>
    <row r="98" spans="1:7" x14ac:dyDescent="0.25">
      <c r="A98" s="189">
        <v>321</v>
      </c>
      <c r="B98" s="190" t="s">
        <v>329</v>
      </c>
      <c r="C98" s="191">
        <f>C99+C100</f>
        <v>1086.22</v>
      </c>
      <c r="D98" s="191">
        <f>D99+D100</f>
        <v>0</v>
      </c>
      <c r="E98" s="191">
        <f>E99+E100</f>
        <v>0</v>
      </c>
      <c r="F98" s="191">
        <f>F99+F100</f>
        <v>0</v>
      </c>
      <c r="G98" s="191">
        <f>G99+G100</f>
        <v>0</v>
      </c>
    </row>
    <row r="99" spans="1:7" x14ac:dyDescent="0.25">
      <c r="A99" s="192">
        <v>3211</v>
      </c>
      <c r="B99" s="195" t="s">
        <v>298</v>
      </c>
      <c r="C99" s="181">
        <v>120</v>
      </c>
      <c r="D99" s="181">
        <v>0</v>
      </c>
      <c r="E99" s="181">
        <v>0</v>
      </c>
      <c r="F99" s="181"/>
      <c r="G99" s="181"/>
    </row>
    <row r="100" spans="1:7" x14ac:dyDescent="0.25">
      <c r="A100" s="192">
        <v>3212</v>
      </c>
      <c r="B100" s="195" t="s">
        <v>330</v>
      </c>
      <c r="C100" s="196">
        <v>966.22</v>
      </c>
      <c r="D100" s="181">
        <v>0</v>
      </c>
      <c r="E100" s="181">
        <v>0</v>
      </c>
      <c r="F100" s="181"/>
      <c r="G100" s="181"/>
    </row>
    <row r="101" spans="1:7" x14ac:dyDescent="0.25">
      <c r="A101" s="197">
        <v>322</v>
      </c>
      <c r="B101" s="198" t="s">
        <v>300</v>
      </c>
      <c r="C101" s="199">
        <f>C102</f>
        <v>0</v>
      </c>
      <c r="D101" s="199">
        <f>D102</f>
        <v>0</v>
      </c>
      <c r="E101" s="199">
        <f>E102</f>
        <v>0</v>
      </c>
      <c r="F101" s="199">
        <f>F102</f>
        <v>0</v>
      </c>
      <c r="G101" s="199">
        <f>F102</f>
        <v>0</v>
      </c>
    </row>
    <row r="102" spans="1:7" x14ac:dyDescent="0.25">
      <c r="A102" s="192">
        <v>3221</v>
      </c>
      <c r="B102" s="195" t="s">
        <v>156</v>
      </c>
      <c r="C102" s="181">
        <v>0</v>
      </c>
      <c r="D102" s="181"/>
      <c r="E102" s="181"/>
      <c r="F102" s="181"/>
      <c r="G102" s="181"/>
    </row>
    <row r="103" spans="1:7" x14ac:dyDescent="0.25">
      <c r="A103" s="183">
        <v>6</v>
      </c>
      <c r="B103" s="184" t="s">
        <v>7</v>
      </c>
      <c r="C103" s="185">
        <f t="shared" ref="C103:G105" si="3">C104</f>
        <v>33454.300000000003</v>
      </c>
      <c r="D103" s="185">
        <f t="shared" si="3"/>
        <v>0</v>
      </c>
      <c r="E103" s="185">
        <f t="shared" si="3"/>
        <v>0</v>
      </c>
      <c r="F103" s="185">
        <f t="shared" si="3"/>
        <v>0</v>
      </c>
      <c r="G103" s="185">
        <f t="shared" si="3"/>
        <v>0</v>
      </c>
    </row>
    <row r="104" spans="1:7" x14ac:dyDescent="0.25">
      <c r="A104" s="186">
        <v>63</v>
      </c>
      <c r="B104" s="187" t="s">
        <v>33</v>
      </c>
      <c r="C104" s="188">
        <f t="shared" si="3"/>
        <v>33454.300000000003</v>
      </c>
      <c r="D104" s="188">
        <f t="shared" si="3"/>
        <v>0</v>
      </c>
      <c r="E104" s="188">
        <f t="shared" si="3"/>
        <v>0</v>
      </c>
      <c r="F104" s="188">
        <f t="shared" si="3"/>
        <v>0</v>
      </c>
      <c r="G104" s="188">
        <f t="shared" si="3"/>
        <v>0</v>
      </c>
    </row>
    <row r="105" spans="1:7" x14ac:dyDescent="0.25">
      <c r="A105" s="189">
        <v>638</v>
      </c>
      <c r="B105" s="190" t="s">
        <v>331</v>
      </c>
      <c r="C105" s="191">
        <f t="shared" si="3"/>
        <v>33454.300000000003</v>
      </c>
      <c r="D105" s="191">
        <f>D106</f>
        <v>0</v>
      </c>
      <c r="E105" s="191">
        <f t="shared" si="3"/>
        <v>0</v>
      </c>
      <c r="F105" s="191">
        <f t="shared" si="3"/>
        <v>0</v>
      </c>
      <c r="G105" s="191">
        <f t="shared" si="3"/>
        <v>0</v>
      </c>
    </row>
    <row r="106" spans="1:7" x14ac:dyDescent="0.25">
      <c r="A106" s="192">
        <v>6381</v>
      </c>
      <c r="B106" s="195" t="s">
        <v>332</v>
      </c>
      <c r="C106" s="181">
        <v>33454.300000000003</v>
      </c>
      <c r="D106" s="181">
        <v>0</v>
      </c>
      <c r="E106" s="181">
        <v>0</v>
      </c>
      <c r="F106" s="181">
        <v>0</v>
      </c>
      <c r="G106" s="181">
        <v>0</v>
      </c>
    </row>
    <row r="107" spans="1:7" ht="25.5" x14ac:dyDescent="0.25">
      <c r="A107" s="203" t="s">
        <v>374</v>
      </c>
      <c r="B107" s="203" t="s">
        <v>369</v>
      </c>
      <c r="C107" s="181"/>
      <c r="D107" s="181"/>
      <c r="E107" s="181"/>
      <c r="F107" s="181"/>
      <c r="G107" s="181"/>
    </row>
    <row r="108" spans="1:7" ht="25.5" x14ac:dyDescent="0.25">
      <c r="A108" s="203" t="s">
        <v>453</v>
      </c>
      <c r="B108" s="203" t="s">
        <v>385</v>
      </c>
      <c r="C108" s="181"/>
      <c r="D108" s="181"/>
      <c r="E108" s="181"/>
      <c r="F108" s="181"/>
      <c r="G108" s="181"/>
    </row>
    <row r="109" spans="1:7" ht="24.75" x14ac:dyDescent="0.25">
      <c r="A109" s="205" t="s">
        <v>452</v>
      </c>
      <c r="B109" s="206" t="s">
        <v>384</v>
      </c>
      <c r="C109" s="214"/>
      <c r="D109" s="214"/>
      <c r="E109" s="181"/>
      <c r="F109" s="181"/>
      <c r="G109" s="181"/>
    </row>
    <row r="110" spans="1:7" x14ac:dyDescent="0.25">
      <c r="A110" s="183">
        <v>3</v>
      </c>
      <c r="B110" s="184" t="s">
        <v>10</v>
      </c>
      <c r="C110" s="185">
        <f>C111+C118</f>
        <v>12056.02</v>
      </c>
      <c r="D110" s="185">
        <f>D111+D118</f>
        <v>45017.21</v>
      </c>
      <c r="E110" s="185">
        <f>E111+E118</f>
        <v>0</v>
      </c>
      <c r="F110" s="185">
        <f>F111+F118</f>
        <v>0</v>
      </c>
      <c r="G110" s="185">
        <f>G111+G118</f>
        <v>0</v>
      </c>
    </row>
    <row r="111" spans="1:7" x14ac:dyDescent="0.25">
      <c r="A111" s="186">
        <v>31</v>
      </c>
      <c r="B111" s="187" t="s">
        <v>11</v>
      </c>
      <c r="C111" s="188">
        <f>C112+C114+C116</f>
        <v>11199.03</v>
      </c>
      <c r="D111" s="188">
        <f>D112+D114+D116</f>
        <v>43686.35</v>
      </c>
      <c r="E111" s="188">
        <f>E112+E114+E116</f>
        <v>0</v>
      </c>
      <c r="F111" s="188">
        <f>F112+F114+F116</f>
        <v>0</v>
      </c>
      <c r="G111" s="188">
        <f>G112+G114+G116</f>
        <v>0</v>
      </c>
    </row>
    <row r="112" spans="1:7" x14ac:dyDescent="0.25">
      <c r="A112" s="189">
        <v>311</v>
      </c>
      <c r="B112" s="190" t="s">
        <v>324</v>
      </c>
      <c r="C112" s="191">
        <f>C113</f>
        <v>8582.85</v>
      </c>
      <c r="D112" s="191">
        <f>D113</f>
        <v>35782.199999999997</v>
      </c>
      <c r="E112" s="191">
        <f>E113</f>
        <v>0</v>
      </c>
      <c r="F112" s="191">
        <f>F113</f>
        <v>0</v>
      </c>
      <c r="G112" s="191">
        <f>G113</f>
        <v>0</v>
      </c>
    </row>
    <row r="113" spans="1:9" x14ac:dyDescent="0.25">
      <c r="A113" s="192">
        <v>3111</v>
      </c>
      <c r="B113" s="182" t="s">
        <v>325</v>
      </c>
      <c r="C113" s="196">
        <v>8582.85</v>
      </c>
      <c r="D113" s="181">
        <v>35782.199999999997</v>
      </c>
      <c r="E113" s="181">
        <v>0</v>
      </c>
      <c r="F113" s="181"/>
      <c r="G113" s="181"/>
    </row>
    <row r="114" spans="1:9" x14ac:dyDescent="0.25">
      <c r="A114" s="189">
        <v>312</v>
      </c>
      <c r="B114" s="190" t="s">
        <v>326</v>
      </c>
      <c r="C114" s="191">
        <f>C115</f>
        <v>1200</v>
      </c>
      <c r="D114" s="191">
        <f>D115</f>
        <v>2000</v>
      </c>
      <c r="E114" s="191">
        <f>E115</f>
        <v>0</v>
      </c>
      <c r="F114" s="191">
        <f>F115</f>
        <v>0</v>
      </c>
      <c r="G114" s="191">
        <f>G115</f>
        <v>0</v>
      </c>
      <c r="I114" s="145"/>
    </row>
    <row r="115" spans="1:9" x14ac:dyDescent="0.25">
      <c r="A115" s="192">
        <v>3121</v>
      </c>
      <c r="B115" s="195" t="s">
        <v>326</v>
      </c>
      <c r="C115" s="196">
        <v>1200</v>
      </c>
      <c r="D115" s="181">
        <v>2000</v>
      </c>
      <c r="E115" s="181">
        <v>0</v>
      </c>
      <c r="F115" s="181"/>
      <c r="G115" s="181"/>
    </row>
    <row r="116" spans="1:9" x14ac:dyDescent="0.25">
      <c r="A116" s="189">
        <v>313</v>
      </c>
      <c r="B116" s="190" t="s">
        <v>327</v>
      </c>
      <c r="C116" s="191">
        <f>C117</f>
        <v>1416.18</v>
      </c>
      <c r="D116" s="191">
        <f>D117</f>
        <v>5904.15</v>
      </c>
      <c r="E116" s="191">
        <f>E117</f>
        <v>0</v>
      </c>
      <c r="F116" s="191">
        <f>F117</f>
        <v>0</v>
      </c>
      <c r="G116" s="191">
        <f>G117</f>
        <v>0</v>
      </c>
      <c r="H116" s="185">
        <f t="shared" ref="E116:H156" si="4">H117</f>
        <v>0</v>
      </c>
    </row>
    <row r="117" spans="1:9" x14ac:dyDescent="0.25">
      <c r="A117" s="192">
        <v>3132</v>
      </c>
      <c r="B117" s="195" t="s">
        <v>328</v>
      </c>
      <c r="C117" s="224">
        <v>1416.18</v>
      </c>
      <c r="D117" s="181">
        <v>5904.15</v>
      </c>
      <c r="E117" s="181">
        <v>0</v>
      </c>
      <c r="F117" s="181"/>
      <c r="G117" s="181"/>
      <c r="H117" s="267"/>
      <c r="I117" s="267"/>
    </row>
    <row r="118" spans="1:9" x14ac:dyDescent="0.25">
      <c r="A118" s="186">
        <v>32</v>
      </c>
      <c r="B118" s="187" t="s">
        <v>27</v>
      </c>
      <c r="C118" s="188">
        <f>C119+C122+C124</f>
        <v>856.99</v>
      </c>
      <c r="D118" s="188">
        <f>D119+D122+D124</f>
        <v>1330.86</v>
      </c>
      <c r="E118" s="188">
        <f>E119+E123</f>
        <v>0</v>
      </c>
      <c r="F118" s="188">
        <f>F119+F122</f>
        <v>0</v>
      </c>
      <c r="G118" s="188">
        <f>G119+G122</f>
        <v>0</v>
      </c>
    </row>
    <row r="119" spans="1:9" x14ac:dyDescent="0.25">
      <c r="A119" s="189">
        <v>321</v>
      </c>
      <c r="B119" s="190" t="s">
        <v>329</v>
      </c>
      <c r="C119" s="191">
        <f>C120+C121</f>
        <v>281.99</v>
      </c>
      <c r="D119" s="191">
        <f>D120+D121</f>
        <v>1330.86</v>
      </c>
      <c r="E119" s="191">
        <f>E120+E121</f>
        <v>0</v>
      </c>
      <c r="F119" s="191">
        <f>F120+F121</f>
        <v>0</v>
      </c>
      <c r="G119" s="191">
        <f>G120+G121</f>
        <v>0</v>
      </c>
    </row>
    <row r="120" spans="1:9" x14ac:dyDescent="0.25">
      <c r="A120" s="192">
        <v>3211</v>
      </c>
      <c r="B120" s="195" t="s">
        <v>298</v>
      </c>
      <c r="C120" s="196">
        <v>41.63</v>
      </c>
      <c r="D120" s="181">
        <v>0</v>
      </c>
      <c r="E120" s="181">
        <v>0</v>
      </c>
      <c r="F120" s="181"/>
      <c r="G120" s="181"/>
      <c r="I120" s="145"/>
    </row>
    <row r="121" spans="1:9" x14ac:dyDescent="0.25">
      <c r="A121" s="192">
        <v>3212</v>
      </c>
      <c r="B121" s="195" t="s">
        <v>330</v>
      </c>
      <c r="C121" s="196">
        <v>240.36</v>
      </c>
      <c r="D121" s="181">
        <v>1330.86</v>
      </c>
      <c r="E121" s="181">
        <v>0</v>
      </c>
      <c r="F121" s="181"/>
      <c r="G121" s="181"/>
    </row>
    <row r="122" spans="1:9" x14ac:dyDescent="0.25">
      <c r="A122" s="197">
        <v>322</v>
      </c>
      <c r="B122" s="198" t="s">
        <v>300</v>
      </c>
      <c r="C122" s="199">
        <f>C123</f>
        <v>335</v>
      </c>
      <c r="D122" s="199">
        <f>D123</f>
        <v>0</v>
      </c>
      <c r="E122" s="199">
        <f>E123</f>
        <v>0</v>
      </c>
      <c r="F122" s="199">
        <f>F123</f>
        <v>0</v>
      </c>
      <c r="G122" s="199">
        <f>F123</f>
        <v>0</v>
      </c>
    </row>
    <row r="123" spans="1:9" x14ac:dyDescent="0.25">
      <c r="A123" s="192">
        <v>3221</v>
      </c>
      <c r="B123" s="195" t="s">
        <v>156</v>
      </c>
      <c r="C123" s="181">
        <v>335</v>
      </c>
      <c r="D123" s="181">
        <v>0</v>
      </c>
      <c r="E123" s="181">
        <v>0</v>
      </c>
      <c r="F123" s="181"/>
      <c r="G123" s="181"/>
    </row>
    <row r="124" spans="1:9" x14ac:dyDescent="0.25">
      <c r="A124" s="220">
        <v>323</v>
      </c>
      <c r="B124" s="221" t="s">
        <v>305</v>
      </c>
      <c r="C124" s="222">
        <f>C125</f>
        <v>240</v>
      </c>
      <c r="D124" s="222">
        <f>D125</f>
        <v>0</v>
      </c>
      <c r="E124" s="222"/>
      <c r="F124" s="222"/>
      <c r="G124" s="222"/>
    </row>
    <row r="125" spans="1:9" x14ac:dyDescent="0.25">
      <c r="A125" s="192">
        <v>3236</v>
      </c>
      <c r="B125" s="195" t="s">
        <v>424</v>
      </c>
      <c r="C125" s="181">
        <v>240</v>
      </c>
      <c r="D125" s="181">
        <v>0</v>
      </c>
      <c r="E125" s="181">
        <v>0</v>
      </c>
      <c r="F125" s="181"/>
      <c r="G125" s="181"/>
    </row>
    <row r="126" spans="1:9" x14ac:dyDescent="0.25">
      <c r="A126" s="183">
        <v>6</v>
      </c>
      <c r="B126" s="184" t="s">
        <v>7</v>
      </c>
      <c r="C126" s="185">
        <f t="shared" ref="C126:G128" si="5">C127</f>
        <v>12056.13</v>
      </c>
      <c r="D126" s="185">
        <f>D130</f>
        <v>45017.21</v>
      </c>
      <c r="E126" s="185">
        <f t="shared" si="5"/>
        <v>0</v>
      </c>
      <c r="F126" s="185">
        <f t="shared" si="5"/>
        <v>0</v>
      </c>
      <c r="G126" s="185">
        <f t="shared" si="5"/>
        <v>0</v>
      </c>
    </row>
    <row r="127" spans="1:9" x14ac:dyDescent="0.25">
      <c r="A127" s="186">
        <v>63</v>
      </c>
      <c r="B127" s="187" t="s">
        <v>33</v>
      </c>
      <c r="C127" s="188">
        <f t="shared" si="5"/>
        <v>12056.13</v>
      </c>
      <c r="D127" s="188">
        <f t="shared" si="5"/>
        <v>0</v>
      </c>
      <c r="E127" s="188">
        <f t="shared" si="5"/>
        <v>0</v>
      </c>
      <c r="F127" s="188">
        <f t="shared" si="5"/>
        <v>0</v>
      </c>
      <c r="G127" s="188">
        <f t="shared" si="5"/>
        <v>0</v>
      </c>
    </row>
    <row r="128" spans="1:9" x14ac:dyDescent="0.25">
      <c r="A128" s="189">
        <v>638</v>
      </c>
      <c r="B128" s="190" t="s">
        <v>331</v>
      </c>
      <c r="C128" s="191">
        <f t="shared" si="5"/>
        <v>12056.13</v>
      </c>
      <c r="D128" s="191">
        <f t="shared" si="5"/>
        <v>0</v>
      </c>
      <c r="E128" s="191">
        <f t="shared" si="5"/>
        <v>0</v>
      </c>
      <c r="F128" s="191">
        <f t="shared" si="5"/>
        <v>0</v>
      </c>
      <c r="G128" s="191">
        <f t="shared" si="5"/>
        <v>0</v>
      </c>
    </row>
    <row r="129" spans="1:9" x14ac:dyDescent="0.25">
      <c r="A129" s="192">
        <v>6381</v>
      </c>
      <c r="B129" s="195" t="s">
        <v>332</v>
      </c>
      <c r="C129" s="181">
        <v>12056.13</v>
      </c>
      <c r="D129" s="181">
        <v>0</v>
      </c>
      <c r="E129" s="181">
        <v>0</v>
      </c>
      <c r="F129" s="181">
        <v>0</v>
      </c>
      <c r="G129" s="181">
        <v>0</v>
      </c>
    </row>
    <row r="130" spans="1:9" x14ac:dyDescent="0.25">
      <c r="A130" s="263">
        <v>67</v>
      </c>
      <c r="B130" s="266" t="s">
        <v>322</v>
      </c>
      <c r="C130" s="185"/>
      <c r="D130" s="185">
        <f>D131</f>
        <v>45017.21</v>
      </c>
      <c r="E130" s="185">
        <f t="shared" ref="E130:G130" si="6">E131</f>
        <v>0</v>
      </c>
      <c r="F130" s="185">
        <f t="shared" si="6"/>
        <v>0</v>
      </c>
      <c r="G130" s="185">
        <f t="shared" si="6"/>
        <v>0</v>
      </c>
    </row>
    <row r="131" spans="1:9" ht="30" x14ac:dyDescent="0.25">
      <c r="A131" s="264">
        <v>671</v>
      </c>
      <c r="B131" s="208" t="s">
        <v>323</v>
      </c>
      <c r="C131" s="191"/>
      <c r="D131" s="191">
        <f>D132</f>
        <v>45017.21</v>
      </c>
      <c r="E131" s="191">
        <f t="shared" si="2"/>
        <v>0</v>
      </c>
      <c r="F131" s="191">
        <f t="shared" si="2"/>
        <v>0</v>
      </c>
      <c r="G131" s="191">
        <f t="shared" si="2"/>
        <v>0</v>
      </c>
    </row>
    <row r="132" spans="1:9" ht="30" x14ac:dyDescent="0.25">
      <c r="A132" s="265">
        <v>6711</v>
      </c>
      <c r="B132" s="209" t="s">
        <v>97</v>
      </c>
      <c r="C132" s="181"/>
      <c r="D132" s="181">
        <v>45017.21</v>
      </c>
      <c r="E132" s="181">
        <v>0</v>
      </c>
      <c r="F132" s="181"/>
      <c r="G132" s="181"/>
    </row>
    <row r="133" spans="1:9" ht="25.5" x14ac:dyDescent="0.25">
      <c r="A133" s="203" t="s">
        <v>374</v>
      </c>
      <c r="B133" s="203" t="s">
        <v>369</v>
      </c>
      <c r="C133" s="181"/>
      <c r="D133" s="181"/>
      <c r="E133" s="181"/>
      <c r="F133" s="181"/>
      <c r="G133" s="181"/>
    </row>
    <row r="134" spans="1:9" ht="25.15" customHeight="1" x14ac:dyDescent="0.25">
      <c r="A134" s="203" t="s">
        <v>454</v>
      </c>
      <c r="B134" s="203" t="s">
        <v>455</v>
      </c>
      <c r="C134" s="181"/>
      <c r="D134" s="181"/>
      <c r="E134" s="181"/>
      <c r="F134" s="181"/>
      <c r="G134" s="181"/>
    </row>
    <row r="135" spans="1:9" ht="24.75" x14ac:dyDescent="0.25">
      <c r="A135" s="205" t="s">
        <v>498</v>
      </c>
      <c r="B135" s="206" t="s">
        <v>384</v>
      </c>
      <c r="C135" s="214"/>
      <c r="D135" s="214"/>
      <c r="E135" s="181"/>
      <c r="F135" s="181"/>
      <c r="G135" s="181"/>
      <c r="I135" s="145"/>
    </row>
    <row r="136" spans="1:9" x14ac:dyDescent="0.25">
      <c r="A136" s="183">
        <v>3</v>
      </c>
      <c r="B136" s="184" t="s">
        <v>10</v>
      </c>
      <c r="C136" s="185">
        <f>C137+C144</f>
        <v>0</v>
      </c>
      <c r="D136" s="185">
        <f>D137+D144</f>
        <v>24273</v>
      </c>
      <c r="E136" s="185">
        <f>E137+E144</f>
        <v>50000</v>
      </c>
      <c r="F136" s="185">
        <f>F137+F144</f>
        <v>50000</v>
      </c>
      <c r="G136" s="185">
        <f>G137+G144</f>
        <v>50000</v>
      </c>
    </row>
    <row r="137" spans="1:9" x14ac:dyDescent="0.25">
      <c r="A137" s="186">
        <v>31</v>
      </c>
      <c r="B137" s="187" t="s">
        <v>11</v>
      </c>
      <c r="C137" s="188">
        <f>C138+C140+C142</f>
        <v>0</v>
      </c>
      <c r="D137" s="188">
        <f>D138+D140+D142</f>
        <v>23100</v>
      </c>
      <c r="E137" s="188">
        <f>E138+E140+E142</f>
        <v>47950</v>
      </c>
      <c r="F137" s="188">
        <f>F138+F140+F142</f>
        <v>47950</v>
      </c>
      <c r="G137" s="188">
        <f>G138+G140+G142</f>
        <v>47950</v>
      </c>
      <c r="I137" s="145"/>
    </row>
    <row r="138" spans="1:9" x14ac:dyDescent="0.25">
      <c r="A138" s="189">
        <v>311</v>
      </c>
      <c r="B138" s="190" t="s">
        <v>324</v>
      </c>
      <c r="C138" s="191">
        <f>C139</f>
        <v>0</v>
      </c>
      <c r="D138" s="191">
        <f>D139</f>
        <v>17800</v>
      </c>
      <c r="E138" s="191">
        <f>E139</f>
        <v>34000</v>
      </c>
      <c r="F138" s="191">
        <f>F139</f>
        <v>34000</v>
      </c>
      <c r="G138" s="191">
        <f>G139</f>
        <v>34000</v>
      </c>
    </row>
    <row r="139" spans="1:9" x14ac:dyDescent="0.25">
      <c r="A139" s="192">
        <v>3111</v>
      </c>
      <c r="B139" s="182" t="s">
        <v>325</v>
      </c>
      <c r="C139" s="196">
        <v>0</v>
      </c>
      <c r="D139" s="181">
        <v>17800</v>
      </c>
      <c r="E139" s="181">
        <v>34000</v>
      </c>
      <c r="F139" s="181">
        <v>34000</v>
      </c>
      <c r="G139" s="181">
        <v>34000</v>
      </c>
    </row>
    <row r="140" spans="1:9" x14ac:dyDescent="0.25">
      <c r="A140" s="189">
        <v>312</v>
      </c>
      <c r="B140" s="190" t="s">
        <v>326</v>
      </c>
      <c r="C140" s="191">
        <f>C141</f>
        <v>0</v>
      </c>
      <c r="D140" s="191">
        <f>D141</f>
        <v>1700</v>
      </c>
      <c r="E140" s="191">
        <f>E141</f>
        <v>5600</v>
      </c>
      <c r="F140" s="191">
        <f>F141</f>
        <v>5600</v>
      </c>
      <c r="G140" s="191">
        <f>G141</f>
        <v>5600</v>
      </c>
    </row>
    <row r="141" spans="1:9" x14ac:dyDescent="0.25">
      <c r="A141" s="192">
        <v>3121</v>
      </c>
      <c r="B141" s="195" t="s">
        <v>326</v>
      </c>
      <c r="C141" s="196">
        <v>0</v>
      </c>
      <c r="D141" s="181">
        <v>1700</v>
      </c>
      <c r="E141" s="181">
        <v>5600</v>
      </c>
      <c r="F141" s="181">
        <v>5600</v>
      </c>
      <c r="G141" s="181">
        <v>5600</v>
      </c>
    </row>
    <row r="142" spans="1:9" x14ac:dyDescent="0.25">
      <c r="A142" s="189">
        <v>313</v>
      </c>
      <c r="B142" s="190" t="s">
        <v>327</v>
      </c>
      <c r="C142" s="191">
        <f>C143</f>
        <v>0</v>
      </c>
      <c r="D142" s="191">
        <f>D143</f>
        <v>3600</v>
      </c>
      <c r="E142" s="191">
        <f>E143</f>
        <v>8350</v>
      </c>
      <c r="F142" s="191">
        <f>F143</f>
        <v>8350</v>
      </c>
      <c r="G142" s="191">
        <f>G143</f>
        <v>8350</v>
      </c>
    </row>
    <row r="143" spans="1:9" x14ac:dyDescent="0.25">
      <c r="A143" s="192">
        <v>3132</v>
      </c>
      <c r="B143" s="195" t="s">
        <v>328</v>
      </c>
      <c r="C143" s="224">
        <v>0</v>
      </c>
      <c r="D143" s="181">
        <v>3600</v>
      </c>
      <c r="E143" s="181">
        <v>8350</v>
      </c>
      <c r="F143" s="181">
        <v>8350</v>
      </c>
      <c r="G143" s="181">
        <v>8350</v>
      </c>
    </row>
    <row r="144" spans="1:9" x14ac:dyDescent="0.25">
      <c r="A144" s="186">
        <v>32</v>
      </c>
      <c r="B144" s="187" t="s">
        <v>27</v>
      </c>
      <c r="C144" s="188">
        <f>C145+C148+C150</f>
        <v>0</v>
      </c>
      <c r="D144" s="188">
        <f>D145+D148+D150</f>
        <v>1173</v>
      </c>
      <c r="E144" s="188">
        <f>E145+E149</f>
        <v>2050</v>
      </c>
      <c r="F144" s="188">
        <f>F145+F148</f>
        <v>2050</v>
      </c>
      <c r="G144" s="188">
        <f>G145+G148</f>
        <v>2050</v>
      </c>
    </row>
    <row r="145" spans="1:10" x14ac:dyDescent="0.25">
      <c r="A145" s="189">
        <v>321</v>
      </c>
      <c r="B145" s="190" t="s">
        <v>329</v>
      </c>
      <c r="C145" s="191">
        <f>C146+C147</f>
        <v>0</v>
      </c>
      <c r="D145" s="191">
        <f>D146+D147</f>
        <v>823</v>
      </c>
      <c r="E145" s="191">
        <f>E146+E147</f>
        <v>1700</v>
      </c>
      <c r="F145" s="191">
        <f>F146+F147</f>
        <v>1700</v>
      </c>
      <c r="G145" s="191">
        <f>G146+G147</f>
        <v>1700</v>
      </c>
    </row>
    <row r="146" spans="1:10" x14ac:dyDescent="0.25">
      <c r="A146" s="192">
        <v>3211</v>
      </c>
      <c r="B146" s="195" t="s">
        <v>298</v>
      </c>
      <c r="C146" s="196">
        <v>0</v>
      </c>
      <c r="D146" s="181">
        <v>400</v>
      </c>
      <c r="E146" s="181">
        <v>200</v>
      </c>
      <c r="F146" s="181">
        <v>200</v>
      </c>
      <c r="G146" s="181">
        <v>200</v>
      </c>
      <c r="H146" s="181">
        <v>200</v>
      </c>
    </row>
    <row r="147" spans="1:10" x14ac:dyDescent="0.25">
      <c r="A147" s="192">
        <v>3212</v>
      </c>
      <c r="B147" s="195" t="s">
        <v>330</v>
      </c>
      <c r="C147" s="196">
        <v>0</v>
      </c>
      <c r="D147" s="181">
        <v>423</v>
      </c>
      <c r="E147" s="181">
        <v>1500</v>
      </c>
      <c r="F147" s="181">
        <v>1500</v>
      </c>
      <c r="G147" s="181">
        <v>1500</v>
      </c>
    </row>
    <row r="148" spans="1:10" x14ac:dyDescent="0.25">
      <c r="A148" s="197">
        <v>322</v>
      </c>
      <c r="B148" s="198" t="s">
        <v>300</v>
      </c>
      <c r="C148" s="199">
        <f>C149</f>
        <v>0</v>
      </c>
      <c r="D148" s="199">
        <f>D149</f>
        <v>350</v>
      </c>
      <c r="E148" s="199">
        <f>E149</f>
        <v>350</v>
      </c>
      <c r="F148" s="199">
        <f>F149</f>
        <v>350</v>
      </c>
      <c r="G148" s="199">
        <f>F149</f>
        <v>350</v>
      </c>
    </row>
    <row r="149" spans="1:10" x14ac:dyDescent="0.25">
      <c r="A149" s="192">
        <v>3221</v>
      </c>
      <c r="B149" s="195" t="s">
        <v>156</v>
      </c>
      <c r="C149" s="181">
        <v>0</v>
      </c>
      <c r="D149" s="181">
        <v>350</v>
      </c>
      <c r="E149" s="181">
        <v>350</v>
      </c>
      <c r="F149" s="181">
        <v>350</v>
      </c>
      <c r="G149" s="181">
        <v>350</v>
      </c>
      <c r="H149" s="181">
        <v>350</v>
      </c>
    </row>
    <row r="150" spans="1:10" x14ac:dyDescent="0.25">
      <c r="A150" s="220">
        <v>323</v>
      </c>
      <c r="B150" s="221" t="s">
        <v>305</v>
      </c>
      <c r="C150" s="222">
        <f>C151</f>
        <v>0</v>
      </c>
      <c r="D150" s="222">
        <f>D151</f>
        <v>0</v>
      </c>
      <c r="E150" s="222">
        <f>E151</f>
        <v>0</v>
      </c>
      <c r="F150" s="222">
        <f t="shared" ref="F150:G150" si="7">F151</f>
        <v>0</v>
      </c>
      <c r="G150" s="222">
        <f t="shared" si="7"/>
        <v>0</v>
      </c>
    </row>
    <row r="151" spans="1:10" x14ac:dyDescent="0.25">
      <c r="A151" s="192">
        <v>3236</v>
      </c>
      <c r="B151" s="195" t="s">
        <v>424</v>
      </c>
      <c r="C151" s="181">
        <v>0</v>
      </c>
      <c r="D151" s="181">
        <v>0</v>
      </c>
      <c r="E151" s="181">
        <v>0</v>
      </c>
      <c r="F151" s="181">
        <v>0</v>
      </c>
      <c r="G151" s="181">
        <v>0</v>
      </c>
    </row>
    <row r="152" spans="1:10" x14ac:dyDescent="0.25">
      <c r="A152" s="183">
        <v>6</v>
      </c>
      <c r="B152" s="184" t="s">
        <v>7</v>
      </c>
      <c r="C152" s="185">
        <f t="shared" ref="C152:G154" si="8">C153</f>
        <v>0</v>
      </c>
      <c r="D152" s="185">
        <f>D153+D156</f>
        <v>24273</v>
      </c>
      <c r="E152" s="185">
        <f t="shared" ref="E152:G152" si="9">E153+E156</f>
        <v>50000</v>
      </c>
      <c r="F152" s="185">
        <f t="shared" si="9"/>
        <v>50000</v>
      </c>
      <c r="G152" s="185">
        <f t="shared" si="9"/>
        <v>50000</v>
      </c>
    </row>
    <row r="153" spans="1:10" x14ac:dyDescent="0.25">
      <c r="A153" s="186">
        <v>63</v>
      </c>
      <c r="B153" s="187" t="s">
        <v>33</v>
      </c>
      <c r="C153" s="188">
        <f t="shared" si="8"/>
        <v>0</v>
      </c>
      <c r="D153" s="188">
        <f t="shared" si="8"/>
        <v>0</v>
      </c>
      <c r="E153" s="188">
        <f t="shared" si="8"/>
        <v>0</v>
      </c>
      <c r="F153" s="188">
        <f t="shared" si="8"/>
        <v>0</v>
      </c>
      <c r="G153" s="188">
        <f t="shared" si="8"/>
        <v>0</v>
      </c>
    </row>
    <row r="154" spans="1:10" x14ac:dyDescent="0.25">
      <c r="A154" s="189">
        <v>638</v>
      </c>
      <c r="B154" s="190" t="s">
        <v>331</v>
      </c>
      <c r="C154" s="191">
        <f t="shared" si="8"/>
        <v>0</v>
      </c>
      <c r="D154" s="191">
        <f t="shared" si="8"/>
        <v>0</v>
      </c>
      <c r="E154" s="191">
        <f t="shared" si="8"/>
        <v>0</v>
      </c>
      <c r="F154" s="191">
        <f t="shared" si="8"/>
        <v>0</v>
      </c>
      <c r="G154" s="191">
        <f t="shared" si="8"/>
        <v>0</v>
      </c>
    </row>
    <row r="155" spans="1:10" x14ac:dyDescent="0.25">
      <c r="A155" s="192">
        <v>6381</v>
      </c>
      <c r="B155" s="195" t="s">
        <v>332</v>
      </c>
      <c r="C155" s="181">
        <v>0</v>
      </c>
      <c r="D155" s="181">
        <v>0</v>
      </c>
      <c r="E155" s="181">
        <v>0</v>
      </c>
      <c r="F155" s="181">
        <v>0</v>
      </c>
      <c r="G155" s="181">
        <v>0</v>
      </c>
    </row>
    <row r="156" spans="1:10" x14ac:dyDescent="0.25">
      <c r="A156" s="263">
        <v>67</v>
      </c>
      <c r="B156" s="266" t="s">
        <v>322</v>
      </c>
      <c r="C156" s="185"/>
      <c r="D156" s="185">
        <f>D157</f>
        <v>24273</v>
      </c>
      <c r="E156" s="185">
        <f t="shared" si="4"/>
        <v>50000</v>
      </c>
      <c r="F156" s="185">
        <f t="shared" si="4"/>
        <v>50000</v>
      </c>
      <c r="G156" s="185">
        <f t="shared" si="4"/>
        <v>50000</v>
      </c>
    </row>
    <row r="157" spans="1:10" ht="30" x14ac:dyDescent="0.25">
      <c r="A157" s="264">
        <v>671</v>
      </c>
      <c r="B157" s="208" t="s">
        <v>323</v>
      </c>
      <c r="C157" s="191"/>
      <c r="D157" s="191">
        <f>D158</f>
        <v>24273</v>
      </c>
      <c r="E157" s="191">
        <f t="shared" ref="E157:G157" si="10">E158</f>
        <v>50000</v>
      </c>
      <c r="F157" s="191">
        <f t="shared" si="10"/>
        <v>50000</v>
      </c>
      <c r="G157" s="191">
        <f t="shared" si="10"/>
        <v>50000</v>
      </c>
    </row>
    <row r="158" spans="1:10" ht="30" x14ac:dyDescent="0.25">
      <c r="A158" s="265">
        <v>6711</v>
      </c>
      <c r="B158" s="209" t="s">
        <v>97</v>
      </c>
      <c r="C158" s="181"/>
      <c r="D158" s="181">
        <v>24273</v>
      </c>
      <c r="E158" s="181">
        <v>50000</v>
      </c>
      <c r="F158" s="181">
        <v>50000</v>
      </c>
      <c r="G158" s="181">
        <v>50000</v>
      </c>
    </row>
    <row r="159" spans="1:10" ht="25.5" x14ac:dyDescent="0.25">
      <c r="A159" s="203" t="s">
        <v>374</v>
      </c>
      <c r="B159" s="203" t="s">
        <v>369</v>
      </c>
      <c r="C159" s="181"/>
      <c r="D159" s="181"/>
      <c r="E159" s="181"/>
      <c r="F159" s="181"/>
      <c r="G159" s="181"/>
    </row>
    <row r="160" spans="1:10" ht="25.5" x14ac:dyDescent="0.25">
      <c r="A160" s="203" t="s">
        <v>454</v>
      </c>
      <c r="B160" s="203" t="s">
        <v>455</v>
      </c>
      <c r="C160" s="181"/>
      <c r="D160" s="181"/>
      <c r="E160" s="181"/>
      <c r="F160" s="181"/>
      <c r="G160" s="181"/>
      <c r="J160" s="145">
        <f>D336+'POSEBNI DIO'!D359</f>
        <v>138268.02000000002</v>
      </c>
    </row>
    <row r="161" spans="1:8" ht="24.75" x14ac:dyDescent="0.25">
      <c r="A161" s="205" t="s">
        <v>381</v>
      </c>
      <c r="B161" s="206" t="s">
        <v>384</v>
      </c>
      <c r="C161" s="214"/>
      <c r="D161" s="214"/>
      <c r="E161" s="181"/>
      <c r="F161" s="181"/>
      <c r="G161" s="181"/>
    </row>
    <row r="162" spans="1:8" x14ac:dyDescent="0.25">
      <c r="A162" s="183">
        <v>3</v>
      </c>
      <c r="B162" s="184" t="s">
        <v>10</v>
      </c>
      <c r="C162" s="185">
        <f>C163+C170</f>
        <v>0</v>
      </c>
      <c r="D162" s="185">
        <f>D163+D170</f>
        <v>24273</v>
      </c>
      <c r="E162" s="185">
        <f>E163+E170</f>
        <v>38900</v>
      </c>
      <c r="F162" s="185">
        <f>F163+F170</f>
        <v>38900</v>
      </c>
      <c r="G162" s="185">
        <f>G163+G170</f>
        <v>38900</v>
      </c>
    </row>
    <row r="163" spans="1:8" x14ac:dyDescent="0.25">
      <c r="A163" s="186">
        <v>31</v>
      </c>
      <c r="B163" s="187" t="s">
        <v>11</v>
      </c>
      <c r="C163" s="188">
        <f>C164+C166+C168</f>
        <v>0</v>
      </c>
      <c r="D163" s="188">
        <f>D164+D166+D168</f>
        <v>23100</v>
      </c>
      <c r="E163" s="188">
        <f>E164+E166+E168</f>
        <v>37700</v>
      </c>
      <c r="F163" s="188">
        <f>F164+F166+F168</f>
        <v>37700</v>
      </c>
      <c r="G163" s="188">
        <f>G164+G166+G168</f>
        <v>37700</v>
      </c>
    </row>
    <row r="164" spans="1:8" x14ac:dyDescent="0.25">
      <c r="A164" s="189">
        <v>311</v>
      </c>
      <c r="B164" s="190" t="s">
        <v>324</v>
      </c>
      <c r="C164" s="191">
        <f>C165</f>
        <v>0</v>
      </c>
      <c r="D164" s="191">
        <f>D165</f>
        <v>17800</v>
      </c>
      <c r="E164" s="191">
        <f>E165</f>
        <v>29500</v>
      </c>
      <c r="F164" s="191">
        <f>F165</f>
        <v>29500</v>
      </c>
      <c r="G164" s="191">
        <f>G165</f>
        <v>29500</v>
      </c>
    </row>
    <row r="165" spans="1:8" x14ac:dyDescent="0.25">
      <c r="A165" s="192">
        <v>3111</v>
      </c>
      <c r="B165" s="182" t="s">
        <v>325</v>
      </c>
      <c r="C165" s="196">
        <v>0</v>
      </c>
      <c r="D165" s="181">
        <v>17800</v>
      </c>
      <c r="E165" s="181">
        <v>29500</v>
      </c>
      <c r="F165" s="181">
        <v>29500</v>
      </c>
      <c r="G165" s="181">
        <v>29500</v>
      </c>
    </row>
    <row r="166" spans="1:8" x14ac:dyDescent="0.25">
      <c r="A166" s="189">
        <v>312</v>
      </c>
      <c r="B166" s="190" t="s">
        <v>326</v>
      </c>
      <c r="C166" s="191">
        <f>C167</f>
        <v>0</v>
      </c>
      <c r="D166" s="191">
        <f>D167</f>
        <v>1700</v>
      </c>
      <c r="E166" s="191">
        <f>E167</f>
        <v>1400</v>
      </c>
      <c r="F166" s="191">
        <f>F167</f>
        <v>1400</v>
      </c>
      <c r="G166" s="191">
        <f>G167</f>
        <v>1400</v>
      </c>
    </row>
    <row r="167" spans="1:8" x14ac:dyDescent="0.25">
      <c r="A167" s="192">
        <v>3121</v>
      </c>
      <c r="B167" s="195" t="s">
        <v>326</v>
      </c>
      <c r="C167" s="196">
        <v>0</v>
      </c>
      <c r="D167" s="181">
        <v>1700</v>
      </c>
      <c r="E167" s="181">
        <v>1400</v>
      </c>
      <c r="F167" s="181">
        <v>1400</v>
      </c>
      <c r="G167" s="181">
        <v>1400</v>
      </c>
    </row>
    <row r="168" spans="1:8" x14ac:dyDescent="0.25">
      <c r="A168" s="189">
        <v>313</v>
      </c>
      <c r="B168" s="190" t="s">
        <v>327</v>
      </c>
      <c r="C168" s="191">
        <f>C169</f>
        <v>0</v>
      </c>
      <c r="D168" s="191">
        <f>D169</f>
        <v>3600</v>
      </c>
      <c r="E168" s="191">
        <f>E169</f>
        <v>6800</v>
      </c>
      <c r="F168" s="191">
        <f>F169</f>
        <v>6800</v>
      </c>
      <c r="G168" s="191">
        <f>G169</f>
        <v>6800</v>
      </c>
    </row>
    <row r="169" spans="1:8" x14ac:dyDescent="0.25">
      <c r="A169" s="192">
        <v>3132</v>
      </c>
      <c r="B169" s="195" t="s">
        <v>328</v>
      </c>
      <c r="C169" s="224">
        <v>0</v>
      </c>
      <c r="D169" s="181">
        <v>3600</v>
      </c>
      <c r="E169" s="181">
        <v>6800</v>
      </c>
      <c r="F169" s="181">
        <v>6800</v>
      </c>
      <c r="G169" s="181">
        <v>6800</v>
      </c>
    </row>
    <row r="170" spans="1:8" x14ac:dyDescent="0.25">
      <c r="A170" s="186">
        <v>32</v>
      </c>
      <c r="B170" s="187" t="s">
        <v>27</v>
      </c>
      <c r="C170" s="188">
        <f>C171+C174+C176</f>
        <v>0</v>
      </c>
      <c r="D170" s="188">
        <f>D171+D174+D176</f>
        <v>1173</v>
      </c>
      <c r="E170" s="188">
        <f>E171+E175</f>
        <v>1200</v>
      </c>
      <c r="F170" s="188">
        <f>F171+F174</f>
        <v>1200</v>
      </c>
      <c r="G170" s="188">
        <f>G171+G174</f>
        <v>1200</v>
      </c>
    </row>
    <row r="171" spans="1:8" x14ac:dyDescent="0.25">
      <c r="A171" s="189">
        <v>321</v>
      </c>
      <c r="B171" s="190" t="s">
        <v>329</v>
      </c>
      <c r="C171" s="191">
        <f>C172+C173</f>
        <v>0</v>
      </c>
      <c r="D171" s="191">
        <f>D172+D173</f>
        <v>823</v>
      </c>
      <c r="E171" s="191">
        <f>E172+E173</f>
        <v>1200</v>
      </c>
      <c r="F171" s="191">
        <f>F172+F173</f>
        <v>1200</v>
      </c>
      <c r="G171" s="191">
        <f>G172+G173</f>
        <v>1200</v>
      </c>
    </row>
    <row r="172" spans="1:8" x14ac:dyDescent="0.25">
      <c r="A172" s="192">
        <v>3211</v>
      </c>
      <c r="B172" s="195" t="s">
        <v>298</v>
      </c>
      <c r="C172" s="196">
        <v>0</v>
      </c>
      <c r="D172" s="181">
        <v>400</v>
      </c>
      <c r="E172" s="181">
        <v>200</v>
      </c>
      <c r="F172" s="181">
        <v>200</v>
      </c>
      <c r="G172" s="181">
        <v>200</v>
      </c>
    </row>
    <row r="173" spans="1:8" x14ac:dyDescent="0.25">
      <c r="A173" s="192">
        <v>3212</v>
      </c>
      <c r="B173" s="195" t="s">
        <v>330</v>
      </c>
      <c r="C173" s="196">
        <v>0</v>
      </c>
      <c r="D173" s="181">
        <v>423</v>
      </c>
      <c r="E173" s="181">
        <v>1000</v>
      </c>
      <c r="F173" s="181">
        <v>1000</v>
      </c>
      <c r="G173" s="181">
        <v>1000</v>
      </c>
      <c r="H173" s="181">
        <v>1000</v>
      </c>
    </row>
    <row r="174" spans="1:8" x14ac:dyDescent="0.25">
      <c r="A174" s="197">
        <v>322</v>
      </c>
      <c r="B174" s="198" t="s">
        <v>300</v>
      </c>
      <c r="C174" s="199">
        <f>C175</f>
        <v>0</v>
      </c>
      <c r="D174" s="199">
        <f>D175</f>
        <v>350</v>
      </c>
      <c r="E174" s="199">
        <f>E175</f>
        <v>0</v>
      </c>
      <c r="F174" s="199">
        <f>F175</f>
        <v>0</v>
      </c>
      <c r="G174" s="199">
        <f>F175</f>
        <v>0</v>
      </c>
    </row>
    <row r="175" spans="1:8" x14ac:dyDescent="0.25">
      <c r="A175" s="192">
        <v>3221</v>
      </c>
      <c r="B175" s="195" t="s">
        <v>156</v>
      </c>
      <c r="C175" s="181">
        <v>0</v>
      </c>
      <c r="D175" s="181">
        <v>350</v>
      </c>
      <c r="E175" s="181">
        <v>0</v>
      </c>
      <c r="F175" s="181">
        <v>0</v>
      </c>
      <c r="G175" s="181">
        <v>0</v>
      </c>
    </row>
    <row r="176" spans="1:8" x14ac:dyDescent="0.25">
      <c r="A176" s="220">
        <v>323</v>
      </c>
      <c r="B176" s="221" t="s">
        <v>305</v>
      </c>
      <c r="C176" s="222">
        <f>C177</f>
        <v>0</v>
      </c>
      <c r="D176" s="222">
        <f>D177</f>
        <v>0</v>
      </c>
      <c r="E176" s="222">
        <f>E177</f>
        <v>0</v>
      </c>
      <c r="F176" s="222">
        <f t="shared" ref="F176:G176" si="11">F177</f>
        <v>0</v>
      </c>
      <c r="G176" s="222">
        <f t="shared" si="11"/>
        <v>0</v>
      </c>
    </row>
    <row r="177" spans="1:7" x14ac:dyDescent="0.25">
      <c r="A177" s="192">
        <v>3236</v>
      </c>
      <c r="B177" s="195" t="s">
        <v>424</v>
      </c>
      <c r="C177" s="181">
        <v>0</v>
      </c>
      <c r="D177" s="181">
        <v>0</v>
      </c>
      <c r="E177" s="181">
        <v>0</v>
      </c>
      <c r="F177" s="181">
        <v>0</v>
      </c>
      <c r="G177" s="181">
        <v>0</v>
      </c>
    </row>
    <row r="178" spans="1:7" x14ac:dyDescent="0.25">
      <c r="A178" s="183">
        <v>6</v>
      </c>
      <c r="B178" s="184" t="s">
        <v>7</v>
      </c>
      <c r="C178" s="185">
        <f t="shared" ref="C178:G180" si="12">C179</f>
        <v>0</v>
      </c>
      <c r="D178" s="185">
        <f>D179+D182</f>
        <v>24273</v>
      </c>
      <c r="E178" s="185">
        <f t="shared" ref="E178:G178" si="13">E179+E182</f>
        <v>38900</v>
      </c>
      <c r="F178" s="185">
        <f t="shared" si="13"/>
        <v>38900</v>
      </c>
      <c r="G178" s="185">
        <f t="shared" si="13"/>
        <v>38900</v>
      </c>
    </row>
    <row r="179" spans="1:7" x14ac:dyDescent="0.25">
      <c r="A179" s="186">
        <v>63</v>
      </c>
      <c r="B179" s="187" t="s">
        <v>33</v>
      </c>
      <c r="C179" s="188">
        <f t="shared" si="12"/>
        <v>0</v>
      </c>
      <c r="D179" s="188">
        <f t="shared" si="12"/>
        <v>0</v>
      </c>
      <c r="E179" s="188">
        <f t="shared" si="12"/>
        <v>0</v>
      </c>
      <c r="F179" s="188">
        <f t="shared" si="12"/>
        <v>0</v>
      </c>
      <c r="G179" s="188">
        <f t="shared" si="12"/>
        <v>0</v>
      </c>
    </row>
    <row r="180" spans="1:7" x14ac:dyDescent="0.25">
      <c r="A180" s="189">
        <v>638</v>
      </c>
      <c r="B180" s="190" t="s">
        <v>331</v>
      </c>
      <c r="C180" s="191">
        <f t="shared" si="12"/>
        <v>0</v>
      </c>
      <c r="D180" s="191">
        <f t="shared" si="12"/>
        <v>0</v>
      </c>
      <c r="E180" s="191">
        <f t="shared" si="12"/>
        <v>0</v>
      </c>
      <c r="F180" s="191">
        <f t="shared" si="12"/>
        <v>0</v>
      </c>
      <c r="G180" s="191">
        <f t="shared" si="12"/>
        <v>0</v>
      </c>
    </row>
    <row r="181" spans="1:7" x14ac:dyDescent="0.25">
      <c r="A181" s="192">
        <v>6381</v>
      </c>
      <c r="B181" s="195" t="s">
        <v>332</v>
      </c>
      <c r="C181" s="181">
        <v>0</v>
      </c>
      <c r="D181" s="181">
        <v>0</v>
      </c>
      <c r="E181" s="181">
        <v>0</v>
      </c>
      <c r="F181" s="181">
        <v>0</v>
      </c>
      <c r="G181" s="181">
        <v>0</v>
      </c>
    </row>
    <row r="182" spans="1:7" x14ac:dyDescent="0.25">
      <c r="A182" s="263">
        <v>67</v>
      </c>
      <c r="B182" s="266" t="s">
        <v>322</v>
      </c>
      <c r="C182" s="185"/>
      <c r="D182" s="185">
        <f>D183</f>
        <v>24273</v>
      </c>
      <c r="E182" s="185">
        <f t="shared" ref="E182:G183" si="14">E183</f>
        <v>38900</v>
      </c>
      <c r="F182" s="185">
        <f t="shared" si="14"/>
        <v>38900</v>
      </c>
      <c r="G182" s="185">
        <f t="shared" si="14"/>
        <v>38900</v>
      </c>
    </row>
    <row r="183" spans="1:7" ht="30" x14ac:dyDescent="0.25">
      <c r="A183" s="264">
        <v>671</v>
      </c>
      <c r="B183" s="208" t="s">
        <v>323</v>
      </c>
      <c r="C183" s="191"/>
      <c r="D183" s="191">
        <f>D184</f>
        <v>24273</v>
      </c>
      <c r="E183" s="191">
        <f t="shared" si="14"/>
        <v>38900</v>
      </c>
      <c r="F183" s="191">
        <f t="shared" si="14"/>
        <v>38900</v>
      </c>
      <c r="G183" s="191">
        <f t="shared" si="14"/>
        <v>38900</v>
      </c>
    </row>
    <row r="184" spans="1:7" ht="30" x14ac:dyDescent="0.25">
      <c r="A184" s="265">
        <v>6711</v>
      </c>
      <c r="B184" s="209" t="s">
        <v>97</v>
      </c>
      <c r="C184" s="181"/>
      <c r="D184" s="181">
        <v>24273</v>
      </c>
      <c r="E184" s="181">
        <v>38900</v>
      </c>
      <c r="F184" s="181">
        <v>38900</v>
      </c>
      <c r="G184" s="181">
        <v>38900</v>
      </c>
    </row>
    <row r="185" spans="1:7" ht="25.5" x14ac:dyDescent="0.25">
      <c r="A185" s="203" t="s">
        <v>374</v>
      </c>
      <c r="B185" s="203" t="s">
        <v>369</v>
      </c>
      <c r="C185" s="181"/>
      <c r="D185" s="181"/>
      <c r="E185" s="181"/>
      <c r="F185" s="181"/>
      <c r="G185" s="181"/>
    </row>
    <row r="186" spans="1:7" x14ac:dyDescent="0.25">
      <c r="A186" s="203" t="s">
        <v>375</v>
      </c>
      <c r="B186" s="203" t="s">
        <v>394</v>
      </c>
      <c r="C186" s="181"/>
      <c r="D186" s="181"/>
      <c r="E186" s="181"/>
      <c r="F186" s="181"/>
      <c r="G186" s="181"/>
    </row>
    <row r="187" spans="1:7" ht="24.75" x14ac:dyDescent="0.25">
      <c r="A187" s="205" t="s">
        <v>452</v>
      </c>
      <c r="B187" s="206" t="s">
        <v>395</v>
      </c>
      <c r="C187" s="181"/>
      <c r="D187" s="181"/>
      <c r="E187" s="181"/>
      <c r="F187" s="181"/>
      <c r="G187" s="181"/>
    </row>
    <row r="188" spans="1:7" x14ac:dyDescent="0.25">
      <c r="A188" s="183">
        <v>3</v>
      </c>
      <c r="B188" s="184" t="s">
        <v>10</v>
      </c>
      <c r="C188" s="185">
        <f t="shared" ref="C188:G190" si="15">C189</f>
        <v>8739.68</v>
      </c>
      <c r="D188" s="185">
        <f t="shared" si="15"/>
        <v>6000</v>
      </c>
      <c r="E188" s="185">
        <f t="shared" si="15"/>
        <v>0</v>
      </c>
      <c r="F188" s="185">
        <f t="shared" si="15"/>
        <v>0</v>
      </c>
      <c r="G188" s="185">
        <f t="shared" si="15"/>
        <v>0</v>
      </c>
    </row>
    <row r="189" spans="1:7" x14ac:dyDescent="0.25">
      <c r="A189" s="186">
        <v>32</v>
      </c>
      <c r="B189" s="187" t="s">
        <v>27</v>
      </c>
      <c r="C189" s="188">
        <f t="shared" si="15"/>
        <v>8739.68</v>
      </c>
      <c r="D189" s="188">
        <f t="shared" si="15"/>
        <v>6000</v>
      </c>
      <c r="E189" s="188">
        <f t="shared" si="15"/>
        <v>0</v>
      </c>
      <c r="F189" s="188">
        <f t="shared" si="15"/>
        <v>0</v>
      </c>
      <c r="G189" s="188">
        <f t="shared" si="15"/>
        <v>0</v>
      </c>
    </row>
    <row r="190" spans="1:7" x14ac:dyDescent="0.25">
      <c r="A190" s="189">
        <v>322</v>
      </c>
      <c r="B190" s="190" t="s">
        <v>300</v>
      </c>
      <c r="C190" s="191">
        <f t="shared" si="15"/>
        <v>8739.68</v>
      </c>
      <c r="D190" s="191">
        <f t="shared" si="15"/>
        <v>6000</v>
      </c>
      <c r="E190" s="191">
        <f t="shared" si="15"/>
        <v>0</v>
      </c>
      <c r="F190" s="191">
        <f t="shared" si="15"/>
        <v>0</v>
      </c>
      <c r="G190" s="191">
        <f t="shared" si="15"/>
        <v>0</v>
      </c>
    </row>
    <row r="191" spans="1:7" x14ac:dyDescent="0.25">
      <c r="A191" s="192">
        <v>3222</v>
      </c>
      <c r="B191" s="182" t="s">
        <v>333</v>
      </c>
      <c r="C191" s="181">
        <v>8739.68</v>
      </c>
      <c r="D191" s="181">
        <v>6000</v>
      </c>
      <c r="E191" s="181">
        <v>0</v>
      </c>
      <c r="F191" s="181">
        <v>0</v>
      </c>
      <c r="G191" s="181">
        <v>0</v>
      </c>
    </row>
    <row r="192" spans="1:7" x14ac:dyDescent="0.25">
      <c r="A192" s="183">
        <v>6</v>
      </c>
      <c r="B192" s="184" t="s">
        <v>7</v>
      </c>
      <c r="C192" s="191">
        <f>C193</f>
        <v>8739.68</v>
      </c>
      <c r="D192" s="191">
        <f>D194+D196</f>
        <v>6000</v>
      </c>
      <c r="E192" s="191">
        <f t="shared" ref="E192:G192" si="16">E194+E196</f>
        <v>0</v>
      </c>
      <c r="F192" s="191">
        <f t="shared" si="16"/>
        <v>0</v>
      </c>
      <c r="G192" s="191">
        <f t="shared" si="16"/>
        <v>0</v>
      </c>
    </row>
    <row r="193" spans="1:7" x14ac:dyDescent="0.25">
      <c r="A193" s="186">
        <v>63</v>
      </c>
      <c r="B193" s="187" t="s">
        <v>33</v>
      </c>
      <c r="C193" s="181">
        <f>C194</f>
        <v>8739.68</v>
      </c>
      <c r="D193" s="181">
        <f t="shared" ref="D193:G193" si="17">D194</f>
        <v>0</v>
      </c>
      <c r="E193" s="181">
        <f t="shared" si="17"/>
        <v>0</v>
      </c>
      <c r="F193" s="181">
        <f t="shared" si="17"/>
        <v>0</v>
      </c>
      <c r="G193" s="181">
        <f t="shared" si="17"/>
        <v>0</v>
      </c>
    </row>
    <row r="194" spans="1:7" x14ac:dyDescent="0.25">
      <c r="A194" s="189">
        <v>638</v>
      </c>
      <c r="B194" s="190" t="s">
        <v>331</v>
      </c>
      <c r="C194" s="191">
        <f>C195</f>
        <v>8739.68</v>
      </c>
      <c r="D194" s="191">
        <f>D195</f>
        <v>0</v>
      </c>
      <c r="E194" s="191">
        <f>E195</f>
        <v>0</v>
      </c>
      <c r="F194" s="191">
        <f>F195</f>
        <v>0</v>
      </c>
      <c r="G194" s="191">
        <f>G195</f>
        <v>0</v>
      </c>
    </row>
    <row r="195" spans="1:7" x14ac:dyDescent="0.25">
      <c r="A195" s="192">
        <v>6381</v>
      </c>
      <c r="B195" s="195" t="s">
        <v>332</v>
      </c>
      <c r="C195" s="181">
        <v>8739.68</v>
      </c>
      <c r="D195">
        <v>0</v>
      </c>
      <c r="E195" s="181">
        <v>0</v>
      </c>
      <c r="F195" s="181">
        <v>0</v>
      </c>
      <c r="G195" s="181">
        <v>0</v>
      </c>
    </row>
    <row r="196" spans="1:7" x14ac:dyDescent="0.25">
      <c r="A196" s="263">
        <v>67</v>
      </c>
      <c r="B196" s="266" t="s">
        <v>322</v>
      </c>
      <c r="C196" s="181"/>
      <c r="D196" s="181">
        <f>D197</f>
        <v>6000</v>
      </c>
      <c r="E196" s="181">
        <f t="shared" ref="E196:G196" si="18">E197</f>
        <v>0</v>
      </c>
      <c r="F196" s="181">
        <f t="shared" si="18"/>
        <v>0</v>
      </c>
      <c r="G196" s="181">
        <f t="shared" si="18"/>
        <v>0</v>
      </c>
    </row>
    <row r="197" spans="1:7" ht="30" x14ac:dyDescent="0.25">
      <c r="A197" s="264">
        <v>671</v>
      </c>
      <c r="B197" s="208" t="s">
        <v>323</v>
      </c>
      <c r="C197" s="181"/>
      <c r="D197" s="181">
        <f>D198</f>
        <v>6000</v>
      </c>
      <c r="E197" s="181">
        <f t="shared" ref="E197:G197" si="19">E198</f>
        <v>0</v>
      </c>
      <c r="F197" s="181">
        <f t="shared" si="19"/>
        <v>0</v>
      </c>
      <c r="G197" s="181">
        <f t="shared" si="19"/>
        <v>0</v>
      </c>
    </row>
    <row r="198" spans="1:7" ht="30" x14ac:dyDescent="0.25">
      <c r="A198" s="265">
        <v>6711</v>
      </c>
      <c r="B198" s="209" t="s">
        <v>97</v>
      </c>
      <c r="C198" s="181"/>
      <c r="D198" s="181">
        <v>6000</v>
      </c>
      <c r="E198" s="181">
        <v>0</v>
      </c>
      <c r="F198" s="181">
        <v>0</v>
      </c>
      <c r="G198" s="181">
        <v>0</v>
      </c>
    </row>
    <row r="199" spans="1:7" ht="25.5" x14ac:dyDescent="0.25">
      <c r="A199" s="203" t="s">
        <v>371</v>
      </c>
      <c r="B199" s="203" t="s">
        <v>369</v>
      </c>
      <c r="C199" s="181"/>
      <c r="D199" s="196"/>
      <c r="E199" s="181"/>
      <c r="F199" s="181"/>
      <c r="G199" s="181"/>
    </row>
    <row r="200" spans="1:7" x14ac:dyDescent="0.25">
      <c r="A200" s="203" t="s">
        <v>386</v>
      </c>
      <c r="B200" s="203" t="s">
        <v>387</v>
      </c>
      <c r="C200" s="181"/>
      <c r="D200" s="196"/>
      <c r="E200" s="181"/>
      <c r="F200" s="181"/>
      <c r="G200" s="181"/>
    </row>
    <row r="201" spans="1:7" x14ac:dyDescent="0.25">
      <c r="A201" s="205" t="s">
        <v>381</v>
      </c>
      <c r="B201" s="206" t="s">
        <v>382</v>
      </c>
      <c r="C201" s="181"/>
      <c r="D201" s="196"/>
      <c r="E201" s="181"/>
      <c r="F201" s="181"/>
      <c r="G201" s="181"/>
    </row>
    <row r="202" spans="1:7" x14ac:dyDescent="0.25">
      <c r="A202" s="183">
        <v>3</v>
      </c>
      <c r="B202" s="184" t="s">
        <v>10</v>
      </c>
      <c r="C202" s="185">
        <f>C203+C210</f>
        <v>54305.33</v>
      </c>
      <c r="D202" s="185">
        <f>D203+D210</f>
        <v>64440</v>
      </c>
      <c r="E202" s="185">
        <f>E203+E210</f>
        <v>65000</v>
      </c>
      <c r="F202" s="185">
        <f>F203+F210</f>
        <v>65000</v>
      </c>
      <c r="G202" s="185">
        <f>G203+G210</f>
        <v>65000</v>
      </c>
    </row>
    <row r="203" spans="1:7" x14ac:dyDescent="0.25">
      <c r="A203" s="186">
        <v>31</v>
      </c>
      <c r="B203" s="187" t="s">
        <v>11</v>
      </c>
      <c r="C203" s="188">
        <f>C204+C206+C208</f>
        <v>54157.54</v>
      </c>
      <c r="D203" s="188">
        <f>D204+D206+D208</f>
        <v>64200</v>
      </c>
      <c r="E203" s="188">
        <f>E204+E206+E208</f>
        <v>64760</v>
      </c>
      <c r="F203" s="188">
        <f t="shared" ref="F203:G203" si="20">F204+F206+F208</f>
        <v>64760</v>
      </c>
      <c r="G203" s="188">
        <f t="shared" si="20"/>
        <v>64760</v>
      </c>
    </row>
    <row r="204" spans="1:7" ht="30.6" customHeight="1" x14ac:dyDescent="0.25">
      <c r="A204" s="189">
        <v>311</v>
      </c>
      <c r="B204" s="190" t="s">
        <v>324</v>
      </c>
      <c r="C204" s="191">
        <f>C205</f>
        <v>45285.39</v>
      </c>
      <c r="D204" s="191">
        <f>D205</f>
        <v>53000</v>
      </c>
      <c r="E204" s="191">
        <f>E205</f>
        <v>54000</v>
      </c>
      <c r="F204" s="191">
        <f>F205</f>
        <v>54000</v>
      </c>
      <c r="G204" s="191">
        <f>G205</f>
        <v>54000</v>
      </c>
    </row>
    <row r="205" spans="1:7" x14ac:dyDescent="0.25">
      <c r="A205" s="192">
        <v>3111</v>
      </c>
      <c r="B205" s="182" t="s">
        <v>325</v>
      </c>
      <c r="C205" s="181">
        <v>45285.39</v>
      </c>
      <c r="D205" s="181">
        <v>53000</v>
      </c>
      <c r="E205" s="181">
        <v>54000</v>
      </c>
      <c r="F205" s="181">
        <v>54000</v>
      </c>
      <c r="G205" s="181">
        <v>54000</v>
      </c>
    </row>
    <row r="206" spans="1:7" x14ac:dyDescent="0.25">
      <c r="A206" s="189">
        <v>312</v>
      </c>
      <c r="B206" s="190" t="s">
        <v>326</v>
      </c>
      <c r="C206" s="191">
        <f>C207</f>
        <v>1400</v>
      </c>
      <c r="D206" s="191">
        <f>D207</f>
        <v>2200</v>
      </c>
      <c r="E206" s="191">
        <f>E207</f>
        <v>2000</v>
      </c>
      <c r="F206" s="191">
        <f>F207</f>
        <v>2000</v>
      </c>
      <c r="G206" s="191">
        <f>G207</f>
        <v>2000</v>
      </c>
    </row>
    <row r="207" spans="1:7" x14ac:dyDescent="0.25">
      <c r="A207" s="192">
        <v>3121</v>
      </c>
      <c r="B207" s="195" t="s">
        <v>326</v>
      </c>
      <c r="C207" s="181">
        <v>1400</v>
      </c>
      <c r="D207" s="181">
        <v>2200</v>
      </c>
      <c r="E207" s="181">
        <v>2000</v>
      </c>
      <c r="F207" s="181">
        <v>2000</v>
      </c>
      <c r="G207" s="181">
        <v>2000</v>
      </c>
    </row>
    <row r="208" spans="1:7" x14ac:dyDescent="0.25">
      <c r="A208" s="189">
        <v>313</v>
      </c>
      <c r="B208" s="190" t="s">
        <v>327</v>
      </c>
      <c r="C208" s="191">
        <f>C209</f>
        <v>7472.15</v>
      </c>
      <c r="D208" s="191">
        <f>D209</f>
        <v>9000</v>
      </c>
      <c r="E208" s="191">
        <f>E209</f>
        <v>8760</v>
      </c>
      <c r="F208" s="191">
        <f>F209</f>
        <v>8760</v>
      </c>
      <c r="G208" s="191">
        <f>G209</f>
        <v>8760</v>
      </c>
    </row>
    <row r="209" spans="1:8" x14ac:dyDescent="0.25">
      <c r="A209" s="192">
        <v>3132</v>
      </c>
      <c r="B209" s="195" t="s">
        <v>328</v>
      </c>
      <c r="C209" s="181">
        <v>7472.15</v>
      </c>
      <c r="D209" s="181">
        <v>9000</v>
      </c>
      <c r="E209" s="181">
        <v>8760</v>
      </c>
      <c r="F209" s="181">
        <v>8760</v>
      </c>
      <c r="G209" s="181">
        <v>8760</v>
      </c>
    </row>
    <row r="210" spans="1:8" x14ac:dyDescent="0.25">
      <c r="A210" s="186">
        <v>32</v>
      </c>
      <c r="B210" s="187" t="s">
        <v>27</v>
      </c>
      <c r="C210" s="188">
        <f>C211+C214</f>
        <v>147.79</v>
      </c>
      <c r="D210" s="188">
        <f>D211+D214</f>
        <v>240</v>
      </c>
      <c r="E210" s="188">
        <f>E211+E215</f>
        <v>240</v>
      </c>
      <c r="F210" s="188">
        <f>F211+F214</f>
        <v>240</v>
      </c>
      <c r="G210" s="188">
        <f>G211+G214</f>
        <v>240</v>
      </c>
    </row>
    <row r="211" spans="1:8" x14ac:dyDescent="0.25">
      <c r="A211" s="189">
        <v>321</v>
      </c>
      <c r="B211" s="190" t="s">
        <v>329</v>
      </c>
      <c r="C211" s="191">
        <f>C212+C213</f>
        <v>147.79</v>
      </c>
      <c r="D211" s="191">
        <f>D212+D213</f>
        <v>240</v>
      </c>
      <c r="E211" s="191">
        <f>E212+E213</f>
        <v>240</v>
      </c>
      <c r="F211" s="191">
        <f>F212+F213</f>
        <v>240</v>
      </c>
      <c r="G211" s="191">
        <f>G212+G213</f>
        <v>240</v>
      </c>
    </row>
    <row r="212" spans="1:8" x14ac:dyDescent="0.25">
      <c r="A212" s="192">
        <v>3211</v>
      </c>
      <c r="B212" s="195" t="s">
        <v>298</v>
      </c>
      <c r="C212" s="181">
        <v>0</v>
      </c>
      <c r="D212" s="181">
        <v>0</v>
      </c>
      <c r="E212" s="181">
        <v>0</v>
      </c>
      <c r="F212" s="181">
        <v>0</v>
      </c>
      <c r="G212" s="181">
        <v>0</v>
      </c>
    </row>
    <row r="213" spans="1:8" x14ac:dyDescent="0.25">
      <c r="A213" s="192">
        <v>3212</v>
      </c>
      <c r="B213" s="195" t="s">
        <v>330</v>
      </c>
      <c r="C213" s="181">
        <v>147.79</v>
      </c>
      <c r="D213" s="181">
        <v>240</v>
      </c>
      <c r="E213" s="181">
        <v>240</v>
      </c>
      <c r="F213" s="181">
        <v>240</v>
      </c>
      <c r="G213" s="181">
        <v>240</v>
      </c>
    </row>
    <row r="214" spans="1:8" x14ac:dyDescent="0.25">
      <c r="A214" s="197">
        <v>322</v>
      </c>
      <c r="B214" s="198" t="s">
        <v>300</v>
      </c>
      <c r="C214" s="199">
        <f>C215</f>
        <v>0</v>
      </c>
      <c r="D214" s="199">
        <f>D215</f>
        <v>0</v>
      </c>
      <c r="E214" s="199">
        <f>E215</f>
        <v>0</v>
      </c>
      <c r="F214" s="199">
        <f>F215</f>
        <v>0</v>
      </c>
      <c r="G214" s="199">
        <f>F215</f>
        <v>0</v>
      </c>
    </row>
    <row r="215" spans="1:8" x14ac:dyDescent="0.25">
      <c r="A215" s="192">
        <v>3221</v>
      </c>
      <c r="B215" s="195" t="s">
        <v>156</v>
      </c>
      <c r="C215" s="181">
        <v>0</v>
      </c>
      <c r="D215" s="181">
        <v>0</v>
      </c>
      <c r="E215" s="181">
        <v>0</v>
      </c>
      <c r="F215" s="181">
        <v>0</v>
      </c>
      <c r="G215" s="181">
        <v>0</v>
      </c>
    </row>
    <row r="216" spans="1:8" x14ac:dyDescent="0.25">
      <c r="A216" s="183">
        <v>6</v>
      </c>
      <c r="B216" s="184" t="s">
        <v>7</v>
      </c>
      <c r="C216" s="185">
        <f t="shared" ref="C216:G218" si="21">C217</f>
        <v>54305.33</v>
      </c>
      <c r="D216" s="185">
        <f t="shared" si="21"/>
        <v>64440</v>
      </c>
      <c r="E216" s="185">
        <f>E217</f>
        <v>65000</v>
      </c>
      <c r="F216" s="185">
        <f t="shared" ref="F216:G216" si="22">F217</f>
        <v>65000</v>
      </c>
      <c r="G216" s="185">
        <f t="shared" si="22"/>
        <v>65000</v>
      </c>
    </row>
    <row r="217" spans="1:8" x14ac:dyDescent="0.25">
      <c r="A217" s="186">
        <v>67</v>
      </c>
      <c r="B217" s="187" t="s">
        <v>322</v>
      </c>
      <c r="C217" s="188">
        <f t="shared" si="21"/>
        <v>54305.33</v>
      </c>
      <c r="D217" s="188">
        <f t="shared" si="21"/>
        <v>64440</v>
      </c>
      <c r="E217" s="188">
        <f t="shared" si="21"/>
        <v>65000</v>
      </c>
      <c r="F217" s="188">
        <f t="shared" si="21"/>
        <v>65000</v>
      </c>
      <c r="G217" s="188">
        <f t="shared" si="21"/>
        <v>65000</v>
      </c>
    </row>
    <row r="218" spans="1:8" ht="30" x14ac:dyDescent="0.25">
      <c r="A218" s="189">
        <v>671</v>
      </c>
      <c r="B218" s="208" t="s">
        <v>399</v>
      </c>
      <c r="C218" s="191">
        <f t="shared" si="21"/>
        <v>54305.33</v>
      </c>
      <c r="D218" s="191">
        <f t="shared" si="21"/>
        <v>64440</v>
      </c>
      <c r="E218" s="191">
        <f>E219</f>
        <v>65000</v>
      </c>
      <c r="F218" s="191">
        <f>F219</f>
        <v>65000</v>
      </c>
      <c r="G218" s="191">
        <f>G219</f>
        <v>65000</v>
      </c>
    </row>
    <row r="219" spans="1:8" ht="30" x14ac:dyDescent="0.25">
      <c r="A219" s="192">
        <v>6711</v>
      </c>
      <c r="B219" s="209" t="s">
        <v>400</v>
      </c>
      <c r="C219" s="196">
        <v>54305.33</v>
      </c>
      <c r="D219" s="181">
        <v>64440</v>
      </c>
      <c r="E219" s="181">
        <v>65000</v>
      </c>
      <c r="F219" s="181">
        <v>65000</v>
      </c>
      <c r="G219" s="181">
        <v>65000</v>
      </c>
      <c r="H219" s="145"/>
    </row>
    <row r="220" spans="1:8" ht="25.5" x14ac:dyDescent="0.25">
      <c r="A220" s="203" t="s">
        <v>371</v>
      </c>
      <c r="B220" s="203" t="s">
        <v>369</v>
      </c>
      <c r="C220" s="181"/>
      <c r="D220" s="181"/>
      <c r="E220" s="181"/>
      <c r="F220" s="181"/>
      <c r="G220" s="181"/>
    </row>
    <row r="221" spans="1:8" x14ac:dyDescent="0.25">
      <c r="A221" s="203" t="s">
        <v>388</v>
      </c>
      <c r="B221" s="203" t="s">
        <v>389</v>
      </c>
      <c r="C221" s="181"/>
      <c r="D221" s="181"/>
      <c r="E221" s="181"/>
      <c r="F221" s="181"/>
      <c r="G221" s="181"/>
    </row>
    <row r="222" spans="1:8" x14ac:dyDescent="0.25">
      <c r="A222" s="205" t="s">
        <v>381</v>
      </c>
      <c r="B222" s="206" t="s">
        <v>382</v>
      </c>
      <c r="C222" s="181"/>
      <c r="D222" s="181"/>
      <c r="E222" s="181"/>
      <c r="F222" s="181"/>
      <c r="G222" s="181"/>
    </row>
    <row r="223" spans="1:8" x14ac:dyDescent="0.25">
      <c r="A223" s="183">
        <v>4</v>
      </c>
      <c r="B223" s="184" t="s">
        <v>12</v>
      </c>
      <c r="C223" s="185">
        <f>C224</f>
        <v>995.42</v>
      </c>
      <c r="D223" s="185">
        <f>D224</f>
        <v>1000</v>
      </c>
      <c r="E223" s="185">
        <f>E224</f>
        <v>1000</v>
      </c>
      <c r="F223" s="185">
        <f>F224</f>
        <v>1000</v>
      </c>
      <c r="G223" s="185">
        <f>G224</f>
        <v>1000</v>
      </c>
      <c r="H223" s="145"/>
    </row>
    <row r="224" spans="1:8" x14ac:dyDescent="0.25">
      <c r="A224" s="186">
        <v>42</v>
      </c>
      <c r="B224" s="187" t="s">
        <v>35</v>
      </c>
      <c r="C224" s="188">
        <f>C227+C225</f>
        <v>995.42</v>
      </c>
      <c r="D224" s="188">
        <f>D227+D225</f>
        <v>1000</v>
      </c>
      <c r="E224" s="188">
        <f>E227</f>
        <v>1000</v>
      </c>
      <c r="F224" s="188">
        <f>F227</f>
        <v>1000</v>
      </c>
      <c r="G224" s="188">
        <f>G227</f>
        <v>1000</v>
      </c>
    </row>
    <row r="225" spans="1:9" x14ac:dyDescent="0.25">
      <c r="A225" s="189">
        <v>422</v>
      </c>
      <c r="B225" s="190" t="s">
        <v>347</v>
      </c>
      <c r="C225" s="191">
        <f>C226</f>
        <v>0</v>
      </c>
      <c r="D225" s="191">
        <f>D226</f>
        <v>0</v>
      </c>
      <c r="E225" s="191"/>
      <c r="F225" s="191"/>
      <c r="G225" s="191"/>
    </row>
    <row r="226" spans="1:9" x14ac:dyDescent="0.25">
      <c r="A226" s="192">
        <v>4227</v>
      </c>
      <c r="B226" s="182" t="s">
        <v>284</v>
      </c>
      <c r="C226" s="181"/>
      <c r="D226" s="181"/>
      <c r="E226" s="181"/>
      <c r="F226" s="181"/>
      <c r="G226" s="181"/>
    </row>
    <row r="227" spans="1:9" x14ac:dyDescent="0.25">
      <c r="A227" s="189">
        <v>424</v>
      </c>
      <c r="B227" s="190" t="s">
        <v>334</v>
      </c>
      <c r="C227" s="191">
        <f>C228</f>
        <v>995.42</v>
      </c>
      <c r="D227" s="191">
        <f>D228</f>
        <v>1000</v>
      </c>
      <c r="E227" s="191">
        <f>E228</f>
        <v>1000</v>
      </c>
      <c r="F227" s="191">
        <f>F228</f>
        <v>1000</v>
      </c>
      <c r="G227" s="191">
        <f>G228</f>
        <v>1000</v>
      </c>
    </row>
    <row r="228" spans="1:9" x14ac:dyDescent="0.25">
      <c r="A228" s="192">
        <v>4241</v>
      </c>
      <c r="B228" s="182" t="s">
        <v>335</v>
      </c>
      <c r="C228" s="181">
        <v>995.42</v>
      </c>
      <c r="D228" s="181">
        <v>1000</v>
      </c>
      <c r="E228" s="181">
        <v>1000</v>
      </c>
      <c r="F228" s="181">
        <v>1000</v>
      </c>
      <c r="G228" s="181">
        <v>1000</v>
      </c>
    </row>
    <row r="229" spans="1:9" x14ac:dyDescent="0.25">
      <c r="A229" s="183">
        <v>6</v>
      </c>
      <c r="B229" s="184" t="s">
        <v>7</v>
      </c>
      <c r="C229" s="185">
        <f t="shared" ref="C229:G231" si="23">C230</f>
        <v>995.42</v>
      </c>
      <c r="D229" s="185">
        <f t="shared" si="23"/>
        <v>1000</v>
      </c>
      <c r="E229" s="185">
        <f t="shared" si="23"/>
        <v>1000</v>
      </c>
      <c r="F229" s="185">
        <f t="shared" si="23"/>
        <v>1000</v>
      </c>
      <c r="G229" s="185">
        <f t="shared" si="23"/>
        <v>1000</v>
      </c>
    </row>
    <row r="230" spans="1:9" x14ac:dyDescent="0.25">
      <c r="A230" s="186">
        <v>67</v>
      </c>
      <c r="B230" s="187" t="s">
        <v>322</v>
      </c>
      <c r="C230" s="188">
        <f t="shared" si="23"/>
        <v>995.42</v>
      </c>
      <c r="D230" s="188">
        <f t="shared" si="23"/>
        <v>1000</v>
      </c>
      <c r="E230" s="188">
        <f t="shared" si="23"/>
        <v>1000</v>
      </c>
      <c r="F230" s="188">
        <f t="shared" si="23"/>
        <v>1000</v>
      </c>
      <c r="G230" s="188">
        <f t="shared" si="23"/>
        <v>1000</v>
      </c>
      <c r="I230" s="145"/>
    </row>
    <row r="231" spans="1:9" x14ac:dyDescent="0.25">
      <c r="A231" s="189">
        <v>671</v>
      </c>
      <c r="B231" s="190" t="s">
        <v>323</v>
      </c>
      <c r="C231" s="191">
        <f t="shared" si="23"/>
        <v>995.42</v>
      </c>
      <c r="D231" s="191">
        <f t="shared" si="23"/>
        <v>1000</v>
      </c>
      <c r="E231" s="191">
        <f t="shared" si="23"/>
        <v>1000</v>
      </c>
      <c r="F231" s="191">
        <f t="shared" si="23"/>
        <v>1000</v>
      </c>
      <c r="G231" s="191">
        <f t="shared" si="23"/>
        <v>1000</v>
      </c>
    </row>
    <row r="232" spans="1:9" ht="30" x14ac:dyDescent="0.25">
      <c r="A232" s="192">
        <v>6712</v>
      </c>
      <c r="B232" s="193" t="s">
        <v>336</v>
      </c>
      <c r="C232" s="181">
        <v>995.42</v>
      </c>
      <c r="D232" s="181">
        <v>1000</v>
      </c>
      <c r="E232" s="181">
        <v>1000</v>
      </c>
      <c r="F232" s="181">
        <v>1000</v>
      </c>
      <c r="G232" s="181">
        <v>1000</v>
      </c>
    </row>
    <row r="233" spans="1:9" ht="25.5" x14ac:dyDescent="0.25">
      <c r="A233" s="203" t="s">
        <v>371</v>
      </c>
      <c r="B233" s="203" t="s">
        <v>369</v>
      </c>
      <c r="C233" s="181"/>
      <c r="D233" s="181"/>
      <c r="E233" s="181"/>
      <c r="F233" s="181"/>
      <c r="G233" s="181"/>
    </row>
    <row r="234" spans="1:9" x14ac:dyDescent="0.25">
      <c r="A234" s="203" t="s">
        <v>379</v>
      </c>
      <c r="B234" s="203" t="s">
        <v>380</v>
      </c>
      <c r="C234" s="181"/>
      <c r="D234" s="181"/>
      <c r="E234" s="181"/>
      <c r="F234" s="181"/>
      <c r="G234" s="181"/>
    </row>
    <row r="235" spans="1:9" x14ac:dyDescent="0.25">
      <c r="A235" s="205" t="s">
        <v>381</v>
      </c>
      <c r="B235" s="206" t="s">
        <v>382</v>
      </c>
      <c r="C235" s="181"/>
      <c r="D235" s="181"/>
      <c r="E235" s="181"/>
      <c r="F235" s="181"/>
      <c r="G235" s="181"/>
    </row>
    <row r="236" spans="1:9" x14ac:dyDescent="0.25">
      <c r="A236" s="183">
        <v>3</v>
      </c>
      <c r="B236" s="184" t="s">
        <v>10</v>
      </c>
      <c r="C236" s="185">
        <f>C237</f>
        <v>40000</v>
      </c>
      <c r="D236" s="185">
        <f>D237</f>
        <v>48440</v>
      </c>
      <c r="E236" s="185">
        <f>E237</f>
        <v>40000</v>
      </c>
      <c r="F236" s="185">
        <f>F237</f>
        <v>40000</v>
      </c>
      <c r="G236" s="185">
        <f>G237</f>
        <v>40000</v>
      </c>
    </row>
    <row r="237" spans="1:9" x14ac:dyDescent="0.25">
      <c r="A237" s="186">
        <v>32</v>
      </c>
      <c r="B237" s="187" t="s">
        <v>27</v>
      </c>
      <c r="C237" s="188">
        <f>C240+C246</f>
        <v>40000</v>
      </c>
      <c r="D237" s="188">
        <f>SUM(D238+D240+D246+D253)</f>
        <v>48440</v>
      </c>
      <c r="E237" s="188">
        <f>E240+E246+E253</f>
        <v>40000</v>
      </c>
      <c r="F237" s="188">
        <f>F240+F246+F253</f>
        <v>40000</v>
      </c>
      <c r="G237" s="188">
        <f>G240+G246+G253</f>
        <v>40000</v>
      </c>
    </row>
    <row r="238" spans="1:9" x14ac:dyDescent="0.25">
      <c r="A238" s="189">
        <v>321</v>
      </c>
      <c r="B238" s="190" t="s">
        <v>329</v>
      </c>
      <c r="C238" s="223"/>
      <c r="D238" s="191">
        <f>D239</f>
        <v>0</v>
      </c>
      <c r="E238" s="223"/>
      <c r="F238" s="223"/>
      <c r="G238" s="223"/>
    </row>
    <row r="239" spans="1:9" x14ac:dyDescent="0.25">
      <c r="A239" s="192">
        <v>3211</v>
      </c>
      <c r="B239" s="182" t="s">
        <v>298</v>
      </c>
      <c r="C239" s="181">
        <v>0</v>
      </c>
      <c r="D239" s="181">
        <v>0</v>
      </c>
      <c r="E239" s="181">
        <v>0</v>
      </c>
      <c r="F239" s="181">
        <v>0</v>
      </c>
      <c r="G239" s="181">
        <v>0</v>
      </c>
    </row>
    <row r="240" spans="1:9" x14ac:dyDescent="0.25">
      <c r="A240" s="189">
        <v>322</v>
      </c>
      <c r="B240" s="190" t="s">
        <v>300</v>
      </c>
      <c r="C240" s="191">
        <f>C241+C242+C243+C244+C245</f>
        <v>17070.879999999997</v>
      </c>
      <c r="D240" s="191">
        <f>D241+D242+D243+D244+D245</f>
        <v>17375</v>
      </c>
      <c r="E240" s="191">
        <f>E241+E242+E243+E244</f>
        <v>20000</v>
      </c>
      <c r="F240" s="191">
        <f>F241+F242+F243+F244</f>
        <v>20000</v>
      </c>
      <c r="G240" s="191">
        <f>G241+G242+G243+G244</f>
        <v>20000</v>
      </c>
    </row>
    <row r="241" spans="1:7" x14ac:dyDescent="0.25">
      <c r="A241" s="192">
        <v>3221</v>
      </c>
      <c r="B241" s="182" t="s">
        <v>156</v>
      </c>
      <c r="C241" s="181">
        <v>0</v>
      </c>
      <c r="D241" s="181">
        <v>375</v>
      </c>
      <c r="E241" s="181">
        <v>0</v>
      </c>
      <c r="F241" s="181">
        <v>0</v>
      </c>
      <c r="G241" s="181">
        <v>0</v>
      </c>
    </row>
    <row r="242" spans="1:7" x14ac:dyDescent="0.25">
      <c r="A242" s="192">
        <v>3223</v>
      </c>
      <c r="B242" s="182" t="s">
        <v>170</v>
      </c>
      <c r="C242" s="224">
        <v>5706.16</v>
      </c>
      <c r="D242" s="181">
        <v>8000</v>
      </c>
      <c r="E242" s="181">
        <v>10000</v>
      </c>
      <c r="F242" s="181">
        <v>10000</v>
      </c>
      <c r="G242" s="181">
        <v>10000</v>
      </c>
    </row>
    <row r="243" spans="1:7" x14ac:dyDescent="0.25">
      <c r="A243" s="192">
        <v>3223</v>
      </c>
      <c r="B243" s="182" t="s">
        <v>172</v>
      </c>
      <c r="C243" s="224">
        <v>11364.72</v>
      </c>
      <c r="D243" s="181">
        <v>9000</v>
      </c>
      <c r="E243" s="181">
        <v>10000</v>
      </c>
      <c r="F243" s="181">
        <v>10000</v>
      </c>
      <c r="G243" s="181">
        <v>10000</v>
      </c>
    </row>
    <row r="244" spans="1:7" ht="30" x14ac:dyDescent="0.25">
      <c r="A244" s="192">
        <v>3224</v>
      </c>
      <c r="B244" s="193" t="s">
        <v>414</v>
      </c>
      <c r="C244" s="181">
        <v>0</v>
      </c>
      <c r="D244" s="181">
        <v>0</v>
      </c>
      <c r="E244" s="181">
        <v>0</v>
      </c>
      <c r="F244" s="181"/>
      <c r="G244" s="181"/>
    </row>
    <row r="245" spans="1:7" x14ac:dyDescent="0.25">
      <c r="A245" s="192">
        <v>3225</v>
      </c>
      <c r="B245" s="193" t="s">
        <v>415</v>
      </c>
      <c r="C245" s="181">
        <v>0</v>
      </c>
      <c r="D245" s="181">
        <v>0</v>
      </c>
      <c r="E245" s="181"/>
      <c r="F245" s="181"/>
      <c r="G245" s="181"/>
    </row>
    <row r="246" spans="1:7" x14ac:dyDescent="0.25">
      <c r="A246" s="189">
        <v>323</v>
      </c>
      <c r="B246" s="190" t="s">
        <v>305</v>
      </c>
      <c r="C246" s="191">
        <f>C247+C248+C250</f>
        <v>22929.119999999999</v>
      </c>
      <c r="D246" s="191">
        <f>D247+D248+D249+D250+D251+D252</f>
        <v>31065</v>
      </c>
      <c r="E246" s="191">
        <f>E247+E248+E249+E250</f>
        <v>20000</v>
      </c>
      <c r="F246" s="191">
        <f>F247+F248+F249+F250</f>
        <v>20000</v>
      </c>
      <c r="G246" s="191">
        <f>G247+G248+G249+G250</f>
        <v>20000</v>
      </c>
    </row>
    <row r="247" spans="1:7" x14ac:dyDescent="0.25">
      <c r="A247" s="192">
        <v>3231</v>
      </c>
      <c r="B247" s="182" t="s">
        <v>194</v>
      </c>
      <c r="C247" s="181">
        <v>22929.119999999999</v>
      </c>
      <c r="D247" s="181">
        <v>19373</v>
      </c>
      <c r="E247" s="181">
        <v>20000</v>
      </c>
      <c r="F247" s="181">
        <v>20000</v>
      </c>
      <c r="G247" s="181">
        <v>20000</v>
      </c>
    </row>
    <row r="248" spans="1:7" x14ac:dyDescent="0.25">
      <c r="A248" s="192">
        <v>3232</v>
      </c>
      <c r="B248" s="182" t="s">
        <v>307</v>
      </c>
      <c r="C248" s="181">
        <v>0</v>
      </c>
      <c r="D248" s="181">
        <v>7240</v>
      </c>
      <c r="E248" s="181">
        <v>0</v>
      </c>
      <c r="F248" s="181">
        <v>0</v>
      </c>
      <c r="G248" s="181">
        <v>0</v>
      </c>
    </row>
    <row r="249" spans="1:7" x14ac:dyDescent="0.25">
      <c r="A249" s="192">
        <v>3234</v>
      </c>
      <c r="B249" s="182" t="s">
        <v>309</v>
      </c>
      <c r="C249" s="181">
        <v>0</v>
      </c>
      <c r="D249" s="181">
        <v>3000</v>
      </c>
      <c r="E249" s="181">
        <v>0</v>
      </c>
      <c r="F249" s="181">
        <v>0</v>
      </c>
      <c r="G249" s="181">
        <v>0</v>
      </c>
    </row>
    <row r="250" spans="1:7" x14ac:dyDescent="0.25">
      <c r="A250" s="192">
        <v>3235</v>
      </c>
      <c r="B250" s="182" t="s">
        <v>310</v>
      </c>
      <c r="C250" s="181">
        <v>0</v>
      </c>
      <c r="D250" s="181">
        <v>1000</v>
      </c>
      <c r="E250" s="181">
        <v>0</v>
      </c>
      <c r="F250" s="181">
        <v>0</v>
      </c>
      <c r="G250" s="181">
        <v>0</v>
      </c>
    </row>
    <row r="251" spans="1:7" x14ac:dyDescent="0.25">
      <c r="A251" s="192">
        <v>3237</v>
      </c>
      <c r="B251" s="182" t="s">
        <v>312</v>
      </c>
      <c r="C251" s="181">
        <v>0</v>
      </c>
      <c r="D251" s="181">
        <v>452</v>
      </c>
      <c r="E251" s="181">
        <v>0</v>
      </c>
      <c r="F251" s="181">
        <v>0</v>
      </c>
      <c r="G251" s="181">
        <v>0</v>
      </c>
    </row>
    <row r="252" spans="1:7" x14ac:dyDescent="0.25">
      <c r="A252" s="192">
        <v>3239</v>
      </c>
      <c r="B252" s="182" t="s">
        <v>314</v>
      </c>
      <c r="C252" s="181"/>
      <c r="D252" s="181">
        <v>0</v>
      </c>
      <c r="E252" s="181">
        <v>0</v>
      </c>
      <c r="F252" s="181">
        <v>0</v>
      </c>
      <c r="G252" s="181">
        <v>0</v>
      </c>
    </row>
    <row r="253" spans="1:7" x14ac:dyDescent="0.25">
      <c r="A253" s="189">
        <v>329</v>
      </c>
      <c r="B253" s="190" t="s">
        <v>337</v>
      </c>
      <c r="C253" s="191">
        <f>C254</f>
        <v>0</v>
      </c>
      <c r="D253" s="191">
        <f>D254</f>
        <v>0</v>
      </c>
      <c r="E253" s="191">
        <f>E254</f>
        <v>0</v>
      </c>
      <c r="F253" s="191">
        <f>F254</f>
        <v>0</v>
      </c>
      <c r="G253" s="191">
        <f>G254</f>
        <v>0</v>
      </c>
    </row>
    <row r="254" spans="1:7" x14ac:dyDescent="0.25">
      <c r="A254" s="192">
        <v>3299</v>
      </c>
      <c r="B254" s="182" t="s">
        <v>337</v>
      </c>
      <c r="C254" s="181">
        <v>0</v>
      </c>
      <c r="D254" s="181"/>
      <c r="E254" s="181">
        <v>0</v>
      </c>
      <c r="F254" s="181"/>
      <c r="G254" s="181"/>
    </row>
    <row r="255" spans="1:7" x14ac:dyDescent="0.25">
      <c r="A255" s="183">
        <v>6</v>
      </c>
      <c r="B255" s="184" t="s">
        <v>7</v>
      </c>
      <c r="C255" s="185">
        <f t="shared" ref="C255:G257" si="24">C256</f>
        <v>40000</v>
      </c>
      <c r="D255" s="185">
        <f t="shared" si="24"/>
        <v>48440</v>
      </c>
      <c r="E255" s="185">
        <f t="shared" si="24"/>
        <v>40000</v>
      </c>
      <c r="F255" s="185">
        <f t="shared" si="24"/>
        <v>40000</v>
      </c>
      <c r="G255" s="185">
        <f t="shared" si="24"/>
        <v>40000</v>
      </c>
    </row>
    <row r="256" spans="1:7" x14ac:dyDescent="0.25">
      <c r="A256" s="186">
        <v>67</v>
      </c>
      <c r="B256" s="187" t="s">
        <v>322</v>
      </c>
      <c r="C256" s="188">
        <f t="shared" si="24"/>
        <v>40000</v>
      </c>
      <c r="D256" s="188">
        <f t="shared" si="24"/>
        <v>48440</v>
      </c>
      <c r="E256" s="188">
        <f t="shared" si="24"/>
        <v>40000</v>
      </c>
      <c r="F256" s="188">
        <f t="shared" si="24"/>
        <v>40000</v>
      </c>
      <c r="G256" s="188">
        <f t="shared" si="24"/>
        <v>40000</v>
      </c>
    </row>
    <row r="257" spans="1:7" x14ac:dyDescent="0.25">
      <c r="A257" s="189">
        <v>671</v>
      </c>
      <c r="B257" s="190" t="s">
        <v>323</v>
      </c>
      <c r="C257" s="191">
        <f t="shared" si="24"/>
        <v>40000</v>
      </c>
      <c r="D257" s="191">
        <f t="shared" si="24"/>
        <v>48440</v>
      </c>
      <c r="E257" s="191">
        <f t="shared" si="24"/>
        <v>40000</v>
      </c>
      <c r="F257" s="191">
        <f t="shared" si="24"/>
        <v>40000</v>
      </c>
      <c r="G257" s="191">
        <f t="shared" si="24"/>
        <v>40000</v>
      </c>
    </row>
    <row r="258" spans="1:7" x14ac:dyDescent="0.25">
      <c r="A258" s="192">
        <v>6711</v>
      </c>
      <c r="B258" s="182" t="s">
        <v>97</v>
      </c>
      <c r="C258" s="181">
        <v>40000</v>
      </c>
      <c r="D258" s="181">
        <v>48440</v>
      </c>
      <c r="E258" s="181">
        <v>40000</v>
      </c>
      <c r="F258" s="181">
        <v>40000</v>
      </c>
      <c r="G258" s="181">
        <v>40000</v>
      </c>
    </row>
    <row r="259" spans="1:7" ht="25.5" x14ac:dyDescent="0.25">
      <c r="A259" s="203" t="s">
        <v>371</v>
      </c>
      <c r="B259" s="203" t="s">
        <v>369</v>
      </c>
      <c r="C259" s="181"/>
      <c r="D259" s="181"/>
      <c r="E259" s="181"/>
      <c r="F259" s="181"/>
      <c r="G259" s="181"/>
    </row>
    <row r="260" spans="1:7" x14ac:dyDescent="0.25">
      <c r="A260" s="203" t="s">
        <v>390</v>
      </c>
      <c r="B260" s="203" t="s">
        <v>391</v>
      </c>
      <c r="C260" s="181"/>
      <c r="D260" s="181"/>
      <c r="E260" s="181"/>
      <c r="F260" s="181"/>
      <c r="G260" s="181"/>
    </row>
    <row r="261" spans="1:7" x14ac:dyDescent="0.25">
      <c r="A261" s="205" t="s">
        <v>497</v>
      </c>
      <c r="B261" s="206" t="s">
        <v>378</v>
      </c>
      <c r="C261" s="181"/>
      <c r="D261" s="181"/>
      <c r="E261" s="181"/>
      <c r="F261" s="181"/>
      <c r="G261" s="181"/>
    </row>
    <row r="262" spans="1:7" x14ac:dyDescent="0.25">
      <c r="A262" s="183">
        <v>3</v>
      </c>
      <c r="B262" s="184" t="s">
        <v>10</v>
      </c>
      <c r="C262" s="185">
        <f>C263+C272</f>
        <v>2261564.8199999998</v>
      </c>
      <c r="D262" s="185">
        <f>D263+D272</f>
        <v>2711000</v>
      </c>
      <c r="E262" s="185">
        <f>E263+E272</f>
        <v>2700000</v>
      </c>
      <c r="F262" s="185">
        <f>F263+F272</f>
        <v>2700000</v>
      </c>
      <c r="G262" s="185">
        <f>G263+G272</f>
        <v>2700000</v>
      </c>
    </row>
    <row r="263" spans="1:7" x14ac:dyDescent="0.25">
      <c r="A263" s="186">
        <v>31</v>
      </c>
      <c r="B263" s="187" t="s">
        <v>11</v>
      </c>
      <c r="C263" s="188">
        <f>C264+C268+C270</f>
        <v>2239774</v>
      </c>
      <c r="D263" s="188">
        <f>D264+D268+D270</f>
        <v>2681000</v>
      </c>
      <c r="E263" s="188">
        <f>E264+E268+E270</f>
        <v>2660000</v>
      </c>
      <c r="F263" s="188">
        <f>F264+F268+F270</f>
        <v>2660000</v>
      </c>
      <c r="G263" s="188">
        <f>G264+G268+G270</f>
        <v>2660000</v>
      </c>
    </row>
    <row r="264" spans="1:7" x14ac:dyDescent="0.25">
      <c r="A264" s="189">
        <v>311</v>
      </c>
      <c r="B264" s="190" t="s">
        <v>324</v>
      </c>
      <c r="C264" s="191">
        <f>C265+C266+C267</f>
        <v>1865076.01</v>
      </c>
      <c r="D264" s="191">
        <f>D265+D266+D267</f>
        <v>2230000</v>
      </c>
      <c r="E264" s="191">
        <f>E265+E266+E267</f>
        <v>2204400</v>
      </c>
      <c r="F264" s="191">
        <f>F265+F266+F267</f>
        <v>2204400</v>
      </c>
      <c r="G264" s="191">
        <f>G265+G266+G267</f>
        <v>2204400</v>
      </c>
    </row>
    <row r="265" spans="1:7" x14ac:dyDescent="0.25">
      <c r="A265" s="192">
        <v>3111</v>
      </c>
      <c r="B265" s="182" t="s">
        <v>325</v>
      </c>
      <c r="C265" s="181">
        <v>1752165.95</v>
      </c>
      <c r="D265" s="181">
        <v>1990000</v>
      </c>
      <c r="E265" s="181">
        <v>2010000</v>
      </c>
      <c r="F265" s="181">
        <v>2010000</v>
      </c>
      <c r="G265" s="181">
        <v>2010000</v>
      </c>
    </row>
    <row r="266" spans="1:7" x14ac:dyDescent="0.25">
      <c r="A266" s="192">
        <v>3113</v>
      </c>
      <c r="B266" s="182" t="s">
        <v>114</v>
      </c>
      <c r="C266" s="181">
        <v>50981.52</v>
      </c>
      <c r="D266" s="181">
        <v>130000</v>
      </c>
      <c r="E266" s="181">
        <v>180000</v>
      </c>
      <c r="F266" s="181">
        <v>180000</v>
      </c>
      <c r="G266" s="181">
        <v>180000</v>
      </c>
    </row>
    <row r="267" spans="1:7" x14ac:dyDescent="0.25">
      <c r="A267" s="192">
        <v>3114</v>
      </c>
      <c r="B267" s="182" t="s">
        <v>116</v>
      </c>
      <c r="C267" s="181">
        <v>61928.54</v>
      </c>
      <c r="D267" s="181">
        <v>110000</v>
      </c>
      <c r="E267" s="181">
        <v>14400</v>
      </c>
      <c r="F267" s="181">
        <v>14400</v>
      </c>
      <c r="G267" s="181">
        <v>14400</v>
      </c>
    </row>
    <row r="268" spans="1:7" x14ac:dyDescent="0.25">
      <c r="A268" s="189">
        <v>312</v>
      </c>
      <c r="B268" s="190" t="s">
        <v>326</v>
      </c>
      <c r="C268" s="191">
        <f>C269</f>
        <v>73220.37</v>
      </c>
      <c r="D268" s="191">
        <f>D269</f>
        <v>91000</v>
      </c>
      <c r="E268" s="191">
        <f>E269</f>
        <v>95600</v>
      </c>
      <c r="F268" s="191">
        <f>F269</f>
        <v>95600</v>
      </c>
      <c r="G268" s="191">
        <f>G269</f>
        <v>95600</v>
      </c>
    </row>
    <row r="269" spans="1:7" x14ac:dyDescent="0.25">
      <c r="A269" s="192">
        <v>3121</v>
      </c>
      <c r="B269" s="182" t="s">
        <v>326</v>
      </c>
      <c r="C269" s="181">
        <v>73220.37</v>
      </c>
      <c r="D269" s="181">
        <v>91000</v>
      </c>
      <c r="E269" s="181">
        <v>95600</v>
      </c>
      <c r="F269" s="181">
        <v>95600</v>
      </c>
      <c r="G269" s="181">
        <v>95600</v>
      </c>
    </row>
    <row r="270" spans="1:7" x14ac:dyDescent="0.25">
      <c r="A270" s="189">
        <v>313</v>
      </c>
      <c r="B270" s="190" t="s">
        <v>327</v>
      </c>
      <c r="C270" s="191">
        <f>C271</f>
        <v>301477.62</v>
      </c>
      <c r="D270" s="191">
        <f>D271</f>
        <v>360000</v>
      </c>
      <c r="E270" s="191">
        <f>E271</f>
        <v>360000</v>
      </c>
      <c r="F270" s="191">
        <f>F271</f>
        <v>360000</v>
      </c>
      <c r="G270" s="191">
        <f>G271</f>
        <v>360000</v>
      </c>
    </row>
    <row r="271" spans="1:7" x14ac:dyDescent="0.25">
      <c r="A271" s="192">
        <v>3132</v>
      </c>
      <c r="B271" s="195" t="s">
        <v>328</v>
      </c>
      <c r="C271" s="181">
        <v>301477.62</v>
      </c>
      <c r="D271" s="181">
        <v>360000</v>
      </c>
      <c r="E271" s="181">
        <v>360000</v>
      </c>
      <c r="F271" s="181">
        <v>360000</v>
      </c>
      <c r="G271" s="181">
        <v>360000</v>
      </c>
    </row>
    <row r="272" spans="1:7" x14ac:dyDescent="0.25">
      <c r="A272" s="186">
        <v>32</v>
      </c>
      <c r="B272" s="187" t="s">
        <v>27</v>
      </c>
      <c r="C272" s="188">
        <f>C273+C275</f>
        <v>21790.82</v>
      </c>
      <c r="D272" s="188">
        <f>D273+D275</f>
        <v>30000</v>
      </c>
      <c r="E272" s="188">
        <f>E273+E275</f>
        <v>40000</v>
      </c>
      <c r="F272" s="188">
        <f>F273+F275</f>
        <v>40000</v>
      </c>
      <c r="G272" s="188">
        <f>G273+G275</f>
        <v>40000</v>
      </c>
    </row>
    <row r="273" spans="1:15" x14ac:dyDescent="0.25">
      <c r="A273" s="189">
        <v>321</v>
      </c>
      <c r="B273" s="190" t="s">
        <v>329</v>
      </c>
      <c r="C273" s="191">
        <f>C274</f>
        <v>21790.82</v>
      </c>
      <c r="D273" s="191">
        <f>D274</f>
        <v>30000</v>
      </c>
      <c r="E273" s="191">
        <f>E274</f>
        <v>40000</v>
      </c>
      <c r="F273" s="191">
        <f>F274</f>
        <v>40000</v>
      </c>
      <c r="G273" s="191">
        <f>G274</f>
        <v>40000</v>
      </c>
    </row>
    <row r="274" spans="1:15" x14ac:dyDescent="0.25">
      <c r="A274" s="192">
        <v>3212</v>
      </c>
      <c r="B274" s="195" t="s">
        <v>330</v>
      </c>
      <c r="C274" s="181">
        <v>21790.82</v>
      </c>
      <c r="D274" s="181">
        <v>30000</v>
      </c>
      <c r="E274" s="181">
        <v>40000</v>
      </c>
      <c r="F274" s="181">
        <v>40000</v>
      </c>
      <c r="G274" s="181">
        <v>40000</v>
      </c>
    </row>
    <row r="275" spans="1:15" x14ac:dyDescent="0.25">
      <c r="A275" s="189">
        <v>329</v>
      </c>
      <c r="B275" s="190" t="s">
        <v>315</v>
      </c>
      <c r="C275" s="191">
        <f>C276</f>
        <v>0</v>
      </c>
      <c r="D275" s="191">
        <f>D276</f>
        <v>0</v>
      </c>
      <c r="E275" s="191">
        <f>E276</f>
        <v>0</v>
      </c>
      <c r="F275" s="191">
        <f>F276</f>
        <v>0</v>
      </c>
      <c r="G275" s="191">
        <f>G276</f>
        <v>0</v>
      </c>
    </row>
    <row r="276" spans="1:15" x14ac:dyDescent="0.25">
      <c r="A276" s="192">
        <v>3295</v>
      </c>
      <c r="B276" s="195" t="s">
        <v>318</v>
      </c>
      <c r="C276" s="181">
        <v>0</v>
      </c>
      <c r="D276" s="181">
        <v>0</v>
      </c>
      <c r="E276" s="181">
        <v>0</v>
      </c>
      <c r="F276" s="181">
        <v>0</v>
      </c>
      <c r="G276" s="181">
        <v>0</v>
      </c>
    </row>
    <row r="277" spans="1:15" x14ac:dyDescent="0.25">
      <c r="A277" s="183">
        <v>6</v>
      </c>
      <c r="B277" s="184" t="s">
        <v>7</v>
      </c>
      <c r="C277" s="185">
        <f>C278</f>
        <v>2261564.8199999998</v>
      </c>
      <c r="D277" s="185">
        <f>D278</f>
        <v>2711000</v>
      </c>
      <c r="E277" s="185">
        <f>E278</f>
        <v>2700000</v>
      </c>
      <c r="F277" s="185">
        <f>F278</f>
        <v>2700000</v>
      </c>
      <c r="G277" s="185">
        <f>G278</f>
        <v>2700000</v>
      </c>
    </row>
    <row r="278" spans="1:15" x14ac:dyDescent="0.25">
      <c r="A278" s="186">
        <v>63</v>
      </c>
      <c r="B278" s="187" t="s">
        <v>33</v>
      </c>
      <c r="C278" s="188">
        <f>C280</f>
        <v>2261564.8199999998</v>
      </c>
      <c r="D278" s="188">
        <f>D280</f>
        <v>2711000</v>
      </c>
      <c r="E278" s="188">
        <f>E279</f>
        <v>2700000</v>
      </c>
      <c r="F278" s="188">
        <f>F280</f>
        <v>2700000</v>
      </c>
      <c r="G278" s="188">
        <f>G280</f>
        <v>2700000</v>
      </c>
    </row>
    <row r="279" spans="1:15" x14ac:dyDescent="0.25">
      <c r="A279" s="189">
        <v>636</v>
      </c>
      <c r="B279" s="190" t="s">
        <v>338</v>
      </c>
      <c r="C279" s="191">
        <f>C280</f>
        <v>2261564.8199999998</v>
      </c>
      <c r="D279" s="191">
        <f>D280</f>
        <v>2711000</v>
      </c>
      <c r="E279" s="191">
        <f>E280</f>
        <v>2700000</v>
      </c>
      <c r="F279" s="191">
        <f>F280</f>
        <v>2700000</v>
      </c>
      <c r="G279" s="191">
        <f>G280</f>
        <v>2700000</v>
      </c>
    </row>
    <row r="280" spans="1:15" x14ac:dyDescent="0.25">
      <c r="A280" s="192">
        <v>6361</v>
      </c>
      <c r="B280" s="195" t="s">
        <v>339</v>
      </c>
      <c r="C280" s="181">
        <v>2261564.8199999998</v>
      </c>
      <c r="D280" s="181">
        <v>2711000</v>
      </c>
      <c r="E280" s="181">
        <v>2700000</v>
      </c>
      <c r="F280" s="181">
        <v>2700000</v>
      </c>
      <c r="G280" s="181">
        <v>2700000</v>
      </c>
    </row>
    <row r="281" spans="1:15" ht="25.5" x14ac:dyDescent="0.25">
      <c r="A281" s="203" t="s">
        <v>371</v>
      </c>
      <c r="B281" s="203" t="s">
        <v>369</v>
      </c>
      <c r="C281" s="181"/>
      <c r="D281" s="181"/>
      <c r="E281" s="181"/>
      <c r="F281" s="181"/>
      <c r="G281" s="181"/>
    </row>
    <row r="282" spans="1:15" ht="25.5" x14ac:dyDescent="0.25">
      <c r="A282" s="203" t="s">
        <v>376</v>
      </c>
      <c r="B282" s="203" t="s">
        <v>377</v>
      </c>
      <c r="C282" s="181"/>
      <c r="D282" s="181"/>
      <c r="E282" s="181"/>
      <c r="F282" s="181"/>
      <c r="G282" s="181"/>
    </row>
    <row r="283" spans="1:15" x14ac:dyDescent="0.25">
      <c r="A283" s="205" t="s">
        <v>456</v>
      </c>
      <c r="B283" s="206" t="s">
        <v>378</v>
      </c>
      <c r="C283" s="181"/>
      <c r="D283" s="181"/>
      <c r="E283" s="181"/>
      <c r="F283" s="181"/>
      <c r="G283" s="181"/>
      <c r="H283" s="161"/>
      <c r="I283" s="163"/>
      <c r="J283" s="163"/>
      <c r="K283" s="163"/>
      <c r="L283" s="163"/>
      <c r="M283" s="163"/>
      <c r="N283" s="161"/>
      <c r="O283" s="160"/>
    </row>
    <row r="284" spans="1:15" x14ac:dyDescent="0.25">
      <c r="A284" s="183">
        <v>3</v>
      </c>
      <c r="B284" s="184" t="s">
        <v>10</v>
      </c>
      <c r="C284" s="185">
        <f>C285+C293+C324+C328+C331</f>
        <v>105847.85999999999</v>
      </c>
      <c r="D284" s="185">
        <f>D285+D293+D324+D328+D331</f>
        <v>108003.52</v>
      </c>
      <c r="E284" s="185">
        <f>E285+E293+E324+E328+E331</f>
        <v>44850</v>
      </c>
      <c r="F284" s="185">
        <f t="shared" ref="F284:G284" si="25">F285+F293+F324+F328+F331</f>
        <v>44850</v>
      </c>
      <c r="G284" s="185">
        <f t="shared" si="25"/>
        <v>44850</v>
      </c>
      <c r="H284" s="117"/>
      <c r="I284" s="117"/>
      <c r="J284" s="117"/>
      <c r="K284" s="116"/>
      <c r="L284" s="116"/>
      <c r="M284" s="166"/>
      <c r="N284" s="166"/>
      <c r="O284" s="160"/>
    </row>
    <row r="285" spans="1:15" x14ac:dyDescent="0.25">
      <c r="A285" s="186">
        <v>31</v>
      </c>
      <c r="B285" s="187" t="s">
        <v>11</v>
      </c>
      <c r="C285" s="188">
        <f>C290+C288+C286</f>
        <v>0</v>
      </c>
      <c r="D285" s="188">
        <f>D290+D288+D286</f>
        <v>0</v>
      </c>
      <c r="E285" s="188">
        <f>E287+E288+E290</f>
        <v>0</v>
      </c>
      <c r="F285" s="188">
        <f>F290+F288+F286</f>
        <v>0</v>
      </c>
      <c r="G285" s="188">
        <f>G290+G288+G286</f>
        <v>0</v>
      </c>
      <c r="H285" s="117"/>
      <c r="I285" s="117"/>
      <c r="J285" s="117"/>
      <c r="K285" s="116"/>
      <c r="L285" s="116"/>
      <c r="M285" s="116"/>
      <c r="N285" s="161"/>
      <c r="O285" s="160"/>
    </row>
    <row r="286" spans="1:15" x14ac:dyDescent="0.25">
      <c r="A286" s="189">
        <v>311</v>
      </c>
      <c r="B286" s="190" t="s">
        <v>324</v>
      </c>
      <c r="C286" s="191">
        <f>C287</f>
        <v>0</v>
      </c>
      <c r="D286" s="191">
        <f>D287</f>
        <v>0</v>
      </c>
      <c r="E286" s="191">
        <f>E287</f>
        <v>0</v>
      </c>
      <c r="F286" s="191">
        <f>F287</f>
        <v>0</v>
      </c>
      <c r="G286" s="191">
        <f>G287</f>
        <v>0</v>
      </c>
      <c r="H286" s="117"/>
      <c r="I286" s="117"/>
      <c r="J286" s="117"/>
      <c r="K286" s="116"/>
      <c r="L286" s="116"/>
      <c r="M286" s="116"/>
      <c r="N286" s="161"/>
      <c r="O286" s="160"/>
    </row>
    <row r="287" spans="1:15" x14ac:dyDescent="0.25">
      <c r="A287" s="192">
        <v>3111</v>
      </c>
      <c r="B287" s="182" t="s">
        <v>325</v>
      </c>
      <c r="C287" s="181">
        <v>0</v>
      </c>
      <c r="D287" s="181">
        <v>0</v>
      </c>
      <c r="E287" s="181">
        <v>0</v>
      </c>
      <c r="F287" s="181">
        <v>0</v>
      </c>
      <c r="G287" s="181">
        <v>0</v>
      </c>
      <c r="H287" s="117"/>
      <c r="I287" s="117"/>
      <c r="J287" s="117"/>
      <c r="K287" s="116"/>
      <c r="L287" s="116"/>
      <c r="M287" s="116"/>
      <c r="N287" s="161"/>
      <c r="O287" s="160"/>
    </row>
    <row r="288" spans="1:15" x14ac:dyDescent="0.25">
      <c r="A288" s="189">
        <v>312</v>
      </c>
      <c r="B288" s="190" t="s">
        <v>326</v>
      </c>
      <c r="C288" s="191">
        <f>C289</f>
        <v>0</v>
      </c>
      <c r="D288" s="191">
        <f>D289</f>
        <v>0</v>
      </c>
      <c r="E288" s="191">
        <f>E289</f>
        <v>0</v>
      </c>
      <c r="F288" s="191">
        <f>F289</f>
        <v>0</v>
      </c>
      <c r="G288" s="191">
        <f>G289</f>
        <v>0</v>
      </c>
      <c r="H288" s="117"/>
      <c r="I288" s="117"/>
      <c r="J288" s="117"/>
      <c r="K288" s="116"/>
      <c r="L288" s="116"/>
      <c r="M288" s="116"/>
      <c r="N288" s="161"/>
      <c r="O288" s="160"/>
    </row>
    <row r="289" spans="1:15" x14ac:dyDescent="0.25">
      <c r="A289" s="192">
        <v>3121</v>
      </c>
      <c r="B289" s="182" t="s">
        <v>326</v>
      </c>
      <c r="C289" s="181">
        <v>0</v>
      </c>
      <c r="D289" s="181">
        <v>0</v>
      </c>
      <c r="E289" s="181">
        <v>0</v>
      </c>
      <c r="F289" s="181">
        <v>0</v>
      </c>
      <c r="G289" s="181">
        <v>0</v>
      </c>
      <c r="H289" s="117"/>
      <c r="I289" s="117"/>
      <c r="J289" s="117"/>
      <c r="K289" s="116"/>
      <c r="L289" s="116"/>
      <c r="M289" s="116"/>
      <c r="N289" s="161"/>
      <c r="O289" s="160"/>
    </row>
    <row r="290" spans="1:15" x14ac:dyDescent="0.25">
      <c r="A290" s="189">
        <v>313</v>
      </c>
      <c r="B290" s="190" t="s">
        <v>327</v>
      </c>
      <c r="C290" s="191">
        <f>C292+C291</f>
        <v>0</v>
      </c>
      <c r="D290" s="191">
        <f>D292+D291</f>
        <v>0</v>
      </c>
      <c r="E290" s="191">
        <f>E291+E292</f>
        <v>0</v>
      </c>
      <c r="F290" s="191">
        <f>F292+F291</f>
        <v>0</v>
      </c>
      <c r="G290" s="191">
        <f>G292+G291</f>
        <v>0</v>
      </c>
      <c r="H290" s="116"/>
      <c r="I290" s="116"/>
      <c r="J290" s="116"/>
      <c r="K290" s="116"/>
      <c r="L290" s="116"/>
      <c r="M290" s="116"/>
      <c r="N290" s="161"/>
      <c r="O290" s="160"/>
    </row>
    <row r="291" spans="1:15" x14ac:dyDescent="0.25">
      <c r="A291" s="192">
        <v>3132</v>
      </c>
      <c r="B291" s="182" t="s">
        <v>328</v>
      </c>
      <c r="C291" s="181">
        <v>0</v>
      </c>
      <c r="D291" s="181">
        <v>0</v>
      </c>
      <c r="E291" s="181">
        <v>0</v>
      </c>
      <c r="F291" s="181">
        <v>0</v>
      </c>
      <c r="G291" s="181">
        <v>0</v>
      </c>
    </row>
    <row r="292" spans="1:15" x14ac:dyDescent="0.25">
      <c r="A292" s="192">
        <v>3133</v>
      </c>
      <c r="B292" s="182" t="s">
        <v>340</v>
      </c>
      <c r="C292" s="181">
        <v>0</v>
      </c>
      <c r="D292" s="181">
        <v>0</v>
      </c>
      <c r="E292" s="181">
        <v>0</v>
      </c>
      <c r="F292" s="181">
        <v>0</v>
      </c>
      <c r="G292" s="181">
        <v>0</v>
      </c>
    </row>
    <row r="293" spans="1:15" x14ac:dyDescent="0.25">
      <c r="A293" s="186">
        <v>32</v>
      </c>
      <c r="B293" s="187" t="s">
        <v>27</v>
      </c>
      <c r="C293" s="188">
        <f>C294+C298+C305+C315+C317</f>
        <v>64186.429999999993</v>
      </c>
      <c r="D293" s="188">
        <f>D294+D298+D305+D315+D317</f>
        <v>72903.520000000004</v>
      </c>
      <c r="E293" s="188">
        <f>E294+E298+E305+E315+E317</f>
        <v>44800</v>
      </c>
      <c r="F293" s="188">
        <f t="shared" ref="F293:G293" si="26">F294+F298+F305+F315+F317</f>
        <v>44800</v>
      </c>
      <c r="G293" s="188">
        <f t="shared" si="26"/>
        <v>44800</v>
      </c>
    </row>
    <row r="294" spans="1:15" x14ac:dyDescent="0.25">
      <c r="A294" s="189">
        <v>321</v>
      </c>
      <c r="B294" s="190" t="s">
        <v>329</v>
      </c>
      <c r="C294" s="191">
        <f>C295+C296+C297</f>
        <v>725</v>
      </c>
      <c r="D294" s="191">
        <f>D295+D296+D297</f>
        <v>5250</v>
      </c>
      <c r="E294" s="191">
        <f>E295+E296+E297</f>
        <v>1000</v>
      </c>
      <c r="F294" s="191">
        <f>F295+F296+F297</f>
        <v>1000</v>
      </c>
      <c r="G294" s="191">
        <f>G295+G296+G297</f>
        <v>1000</v>
      </c>
    </row>
    <row r="295" spans="1:15" x14ac:dyDescent="0.25">
      <c r="A295" s="192">
        <v>3211</v>
      </c>
      <c r="B295" s="182" t="s">
        <v>298</v>
      </c>
      <c r="C295" s="181">
        <v>0</v>
      </c>
      <c r="D295" s="181">
        <v>4250</v>
      </c>
      <c r="E295" s="181">
        <v>200</v>
      </c>
      <c r="F295" s="181">
        <v>200</v>
      </c>
      <c r="G295" s="181">
        <v>200</v>
      </c>
    </row>
    <row r="296" spans="1:15" x14ac:dyDescent="0.25">
      <c r="A296" s="192">
        <v>3212</v>
      </c>
      <c r="B296" s="195" t="s">
        <v>330</v>
      </c>
      <c r="C296" s="181">
        <v>0</v>
      </c>
      <c r="D296" s="181">
        <v>0</v>
      </c>
      <c r="E296" s="181">
        <v>0</v>
      </c>
      <c r="F296" s="181">
        <v>0</v>
      </c>
      <c r="G296" s="181">
        <v>0</v>
      </c>
    </row>
    <row r="297" spans="1:15" x14ac:dyDescent="0.25">
      <c r="A297" s="192">
        <v>3213</v>
      </c>
      <c r="B297" s="182" t="s">
        <v>299</v>
      </c>
      <c r="C297" s="181">
        <v>725</v>
      </c>
      <c r="D297" s="181">
        <v>1000</v>
      </c>
      <c r="E297" s="181">
        <v>800</v>
      </c>
      <c r="F297" s="181">
        <v>800</v>
      </c>
      <c r="G297" s="181">
        <v>800</v>
      </c>
    </row>
    <row r="298" spans="1:15" x14ac:dyDescent="0.25">
      <c r="A298" s="189">
        <v>322</v>
      </c>
      <c r="B298" s="190" t="s">
        <v>300</v>
      </c>
      <c r="C298" s="191">
        <f>C299+C300+C301+C302+C303+C304</f>
        <v>22204.3</v>
      </c>
      <c r="D298" s="191">
        <f>D299+D300+D301+D302+D303+D304</f>
        <v>12250</v>
      </c>
      <c r="E298" s="191">
        <f t="shared" ref="E298:G298" si="27">E299+E300+E301+E302+E303+E304</f>
        <v>7050</v>
      </c>
      <c r="F298" s="191">
        <f t="shared" si="27"/>
        <v>7050</v>
      </c>
      <c r="G298" s="191">
        <f t="shared" si="27"/>
        <v>7050</v>
      </c>
    </row>
    <row r="299" spans="1:15" x14ac:dyDescent="0.25">
      <c r="A299" s="192">
        <v>3221</v>
      </c>
      <c r="B299" s="182" t="s">
        <v>301</v>
      </c>
      <c r="C299" s="181">
        <v>2188.54</v>
      </c>
      <c r="D299" s="181">
        <v>5600</v>
      </c>
      <c r="E299" s="181">
        <v>2950</v>
      </c>
      <c r="F299" s="181">
        <v>2950</v>
      </c>
      <c r="G299" s="181">
        <v>2950</v>
      </c>
    </row>
    <row r="300" spans="1:15" x14ac:dyDescent="0.25">
      <c r="A300" s="192">
        <v>3222</v>
      </c>
      <c r="B300" s="182" t="s">
        <v>333</v>
      </c>
      <c r="C300" s="181">
        <v>1714.88</v>
      </c>
      <c r="D300" s="181">
        <v>700</v>
      </c>
      <c r="E300" s="181">
        <v>400</v>
      </c>
      <c r="F300" s="181">
        <v>400</v>
      </c>
      <c r="G300" s="181">
        <v>400</v>
      </c>
    </row>
    <row r="301" spans="1:15" x14ac:dyDescent="0.25">
      <c r="A301" s="192">
        <v>3223</v>
      </c>
      <c r="B301" s="182" t="s">
        <v>302</v>
      </c>
      <c r="C301" s="181">
        <v>17857.93</v>
      </c>
      <c r="D301" s="181">
        <v>300</v>
      </c>
      <c r="E301" s="181">
        <v>400</v>
      </c>
      <c r="F301" s="181">
        <v>400</v>
      </c>
      <c r="G301" s="181">
        <v>400</v>
      </c>
    </row>
    <row r="302" spans="1:15" ht="30" x14ac:dyDescent="0.25">
      <c r="A302" s="192">
        <v>3224</v>
      </c>
      <c r="B302" s="193" t="s">
        <v>303</v>
      </c>
      <c r="C302" s="181">
        <v>350.81</v>
      </c>
      <c r="D302" s="181">
        <v>4650</v>
      </c>
      <c r="E302" s="181">
        <v>2000</v>
      </c>
      <c r="F302" s="181">
        <v>2000</v>
      </c>
      <c r="G302" s="181">
        <v>2000</v>
      </c>
    </row>
    <row r="303" spans="1:15" x14ac:dyDescent="0.25">
      <c r="A303" s="192">
        <v>3225</v>
      </c>
      <c r="B303" s="182" t="s">
        <v>304</v>
      </c>
      <c r="C303" s="181">
        <v>92.14</v>
      </c>
      <c r="D303" s="181">
        <v>1000</v>
      </c>
      <c r="E303" s="181">
        <v>800</v>
      </c>
      <c r="F303" s="181">
        <v>800</v>
      </c>
      <c r="G303" s="181">
        <v>800</v>
      </c>
      <c r="H303" s="181">
        <v>800</v>
      </c>
    </row>
    <row r="304" spans="1:15" x14ac:dyDescent="0.25">
      <c r="A304" s="192">
        <v>3227</v>
      </c>
      <c r="B304" s="182" t="s">
        <v>186</v>
      </c>
      <c r="C304" s="181">
        <v>0</v>
      </c>
      <c r="D304" s="181">
        <v>0</v>
      </c>
      <c r="E304" s="181">
        <v>500</v>
      </c>
      <c r="F304" s="181">
        <v>500</v>
      </c>
      <c r="G304" s="181">
        <v>500</v>
      </c>
    </row>
    <row r="305" spans="1:7" x14ac:dyDescent="0.25">
      <c r="A305" s="189">
        <v>323</v>
      </c>
      <c r="B305" s="190" t="s">
        <v>305</v>
      </c>
      <c r="C305" s="191">
        <f>C306+C307+C308+C309+C310+C311+C312+C313+C314</f>
        <v>33748.82</v>
      </c>
      <c r="D305" s="191">
        <f>D306+D307+D308+D309+D310+D311+D312+D313+D314</f>
        <v>45903.520000000004</v>
      </c>
      <c r="E305" s="191">
        <f t="shared" ref="E305:G305" si="28">E306+E307+E308+E309+E310+E311+E312+E313+E314</f>
        <v>34700</v>
      </c>
      <c r="F305" s="191">
        <f t="shared" si="28"/>
        <v>34700</v>
      </c>
      <c r="G305" s="191">
        <f t="shared" si="28"/>
        <v>34700</v>
      </c>
    </row>
    <row r="306" spans="1:7" x14ac:dyDescent="0.25">
      <c r="A306" s="192">
        <v>3231</v>
      </c>
      <c r="B306" s="182" t="s">
        <v>306</v>
      </c>
      <c r="C306" s="181">
        <v>157.87</v>
      </c>
      <c r="D306" s="181">
        <v>150</v>
      </c>
      <c r="E306" s="181">
        <v>200</v>
      </c>
      <c r="F306" s="181">
        <v>200</v>
      </c>
      <c r="G306" s="181">
        <v>200</v>
      </c>
    </row>
    <row r="307" spans="1:7" x14ac:dyDescent="0.25">
      <c r="A307" s="192">
        <v>3232</v>
      </c>
      <c r="B307" s="182" t="s">
        <v>307</v>
      </c>
      <c r="C307" s="181">
        <v>1382.07</v>
      </c>
      <c r="D307" s="181">
        <v>1300</v>
      </c>
      <c r="E307" s="181">
        <v>1200</v>
      </c>
      <c r="F307" s="181">
        <v>1200</v>
      </c>
      <c r="G307" s="181">
        <v>1200</v>
      </c>
    </row>
    <row r="308" spans="1:7" x14ac:dyDescent="0.25">
      <c r="A308" s="192">
        <v>3233</v>
      </c>
      <c r="B308" s="182" t="s">
        <v>308</v>
      </c>
      <c r="C308" s="181">
        <v>50</v>
      </c>
      <c r="D308" s="181">
        <v>1750</v>
      </c>
      <c r="E308" s="181">
        <v>200</v>
      </c>
      <c r="F308" s="181">
        <v>200</v>
      </c>
      <c r="G308" s="181">
        <v>200</v>
      </c>
    </row>
    <row r="309" spans="1:7" x14ac:dyDescent="0.25">
      <c r="A309" s="192">
        <v>3234</v>
      </c>
      <c r="B309" s="182" t="s">
        <v>309</v>
      </c>
      <c r="C309" s="181">
        <v>237.4</v>
      </c>
      <c r="D309" s="181">
        <v>200</v>
      </c>
      <c r="E309" s="181">
        <v>0</v>
      </c>
      <c r="F309" s="181">
        <v>0</v>
      </c>
      <c r="G309" s="181">
        <v>0</v>
      </c>
    </row>
    <row r="310" spans="1:7" x14ac:dyDescent="0.25">
      <c r="A310" s="192">
        <v>3235</v>
      </c>
      <c r="B310" s="182" t="s">
        <v>310</v>
      </c>
      <c r="C310" s="181">
        <v>14407.94</v>
      </c>
      <c r="D310" s="181">
        <v>31853.52</v>
      </c>
      <c r="E310" s="181">
        <v>30300</v>
      </c>
      <c r="F310" s="181">
        <v>30300</v>
      </c>
      <c r="G310" s="181">
        <v>30300</v>
      </c>
    </row>
    <row r="311" spans="1:7" x14ac:dyDescent="0.25">
      <c r="A311" s="192">
        <v>3236</v>
      </c>
      <c r="B311" s="182" t="s">
        <v>311</v>
      </c>
      <c r="C311" s="181">
        <v>739.4</v>
      </c>
      <c r="D311" s="181">
        <v>300</v>
      </c>
      <c r="E311" s="181">
        <v>300</v>
      </c>
      <c r="F311" s="181">
        <v>300</v>
      </c>
      <c r="G311" s="181">
        <v>300</v>
      </c>
    </row>
    <row r="312" spans="1:7" x14ac:dyDescent="0.25">
      <c r="A312" s="192">
        <v>3237</v>
      </c>
      <c r="B312" s="182" t="s">
        <v>312</v>
      </c>
      <c r="C312" s="181">
        <v>3929.56</v>
      </c>
      <c r="D312" s="181">
        <v>6550</v>
      </c>
      <c r="E312" s="181">
        <v>1100</v>
      </c>
      <c r="F312" s="181">
        <v>1100</v>
      </c>
      <c r="G312" s="181">
        <v>1100</v>
      </c>
    </row>
    <row r="313" spans="1:7" x14ac:dyDescent="0.25">
      <c r="A313" s="192">
        <v>3238</v>
      </c>
      <c r="B313" s="182" t="s">
        <v>234</v>
      </c>
      <c r="C313" s="181">
        <v>364.36</v>
      </c>
      <c r="D313" s="181">
        <v>500</v>
      </c>
      <c r="E313" s="181">
        <v>200</v>
      </c>
      <c r="F313" s="181">
        <v>200</v>
      </c>
      <c r="G313" s="181">
        <v>200</v>
      </c>
    </row>
    <row r="314" spans="1:7" x14ac:dyDescent="0.25">
      <c r="A314" s="192">
        <v>3239</v>
      </c>
      <c r="B314" s="182" t="s">
        <v>314</v>
      </c>
      <c r="C314" s="181">
        <v>12480.22</v>
      </c>
      <c r="D314" s="181">
        <v>3300</v>
      </c>
      <c r="E314" s="181">
        <v>1200</v>
      </c>
      <c r="F314" s="181">
        <v>1200</v>
      </c>
      <c r="G314" s="181">
        <v>1200</v>
      </c>
    </row>
    <row r="315" spans="1:7" x14ac:dyDescent="0.25">
      <c r="A315" s="189">
        <v>324</v>
      </c>
      <c r="B315" s="190" t="s">
        <v>341</v>
      </c>
      <c r="C315" s="191">
        <f>C316</f>
        <v>0</v>
      </c>
      <c r="D315" s="191">
        <v>0</v>
      </c>
      <c r="E315" s="191">
        <f>E316</f>
        <v>0</v>
      </c>
      <c r="F315" s="191">
        <v>0</v>
      </c>
      <c r="G315" s="191">
        <v>0</v>
      </c>
    </row>
    <row r="316" spans="1:7" x14ac:dyDescent="0.25">
      <c r="A316" s="192">
        <v>3241</v>
      </c>
      <c r="B316" s="182" t="s">
        <v>341</v>
      </c>
      <c r="C316" s="181">
        <v>0</v>
      </c>
      <c r="D316" s="181">
        <v>0</v>
      </c>
      <c r="E316" s="181">
        <v>0</v>
      </c>
      <c r="F316" s="181">
        <v>0</v>
      </c>
      <c r="G316" s="181">
        <v>0</v>
      </c>
    </row>
    <row r="317" spans="1:7" x14ac:dyDescent="0.25">
      <c r="A317" s="189">
        <v>329</v>
      </c>
      <c r="B317" s="190" t="s">
        <v>315</v>
      </c>
      <c r="C317" s="191">
        <f>C318+C319+C320+C321+C322+C323</f>
        <v>7508.31</v>
      </c>
      <c r="D317" s="191">
        <f>D318+D319+D320+D321+D322+D323</f>
        <v>9500</v>
      </c>
      <c r="E317" s="191">
        <f>E318+E319+E320+E321+E322+E323</f>
        <v>2050</v>
      </c>
      <c r="F317" s="191">
        <f>F318+F319+F320+F321+F322+F323</f>
        <v>2050</v>
      </c>
      <c r="G317" s="191">
        <f>G318+G319+G320+G321+G322+G323</f>
        <v>2050</v>
      </c>
    </row>
    <row r="318" spans="1:7" x14ac:dyDescent="0.25">
      <c r="A318" s="192">
        <v>3292</v>
      </c>
      <c r="B318" s="182" t="s">
        <v>316</v>
      </c>
      <c r="C318" s="181">
        <v>769.88</v>
      </c>
      <c r="D318" s="181">
        <v>500</v>
      </c>
      <c r="E318" s="181">
        <v>500</v>
      </c>
      <c r="F318" s="181">
        <v>500</v>
      </c>
      <c r="G318" s="181">
        <v>500</v>
      </c>
    </row>
    <row r="319" spans="1:7" x14ac:dyDescent="0.25">
      <c r="A319" s="192">
        <v>3293</v>
      </c>
      <c r="B319" s="182" t="s">
        <v>254</v>
      </c>
      <c r="C319" s="181">
        <v>494.92</v>
      </c>
      <c r="D319" s="181">
        <v>0</v>
      </c>
      <c r="E319" s="181">
        <v>0</v>
      </c>
      <c r="F319" s="181">
        <v>0</v>
      </c>
      <c r="G319" s="181">
        <v>0</v>
      </c>
    </row>
    <row r="320" spans="1:7" x14ac:dyDescent="0.25">
      <c r="A320" s="192">
        <v>3294</v>
      </c>
      <c r="B320" s="182" t="s">
        <v>317</v>
      </c>
      <c r="C320" s="181">
        <v>78.09</v>
      </c>
      <c r="D320" s="181">
        <v>200</v>
      </c>
      <c r="E320" s="181">
        <v>200</v>
      </c>
      <c r="F320" s="181">
        <v>200</v>
      </c>
      <c r="G320" s="181">
        <v>200</v>
      </c>
    </row>
    <row r="321" spans="1:7" x14ac:dyDescent="0.25">
      <c r="A321" s="192">
        <v>3295</v>
      </c>
      <c r="B321" s="182" t="s">
        <v>318</v>
      </c>
      <c r="C321" s="181">
        <v>617.36</v>
      </c>
      <c r="D321" s="181">
        <v>1200</v>
      </c>
      <c r="E321" s="181">
        <v>650</v>
      </c>
      <c r="F321" s="181">
        <v>650</v>
      </c>
      <c r="G321" s="181">
        <v>650</v>
      </c>
    </row>
    <row r="322" spans="1:7" x14ac:dyDescent="0.25">
      <c r="A322" s="232">
        <v>3296</v>
      </c>
      <c r="B322" s="233" t="s">
        <v>342</v>
      </c>
      <c r="C322" s="234">
        <v>0</v>
      </c>
      <c r="D322" s="234">
        <v>100</v>
      </c>
      <c r="E322" s="234">
        <v>0</v>
      </c>
      <c r="F322" s="234">
        <v>0</v>
      </c>
      <c r="G322" s="234">
        <v>0</v>
      </c>
    </row>
    <row r="323" spans="1:7" x14ac:dyDescent="0.25">
      <c r="A323" s="192">
        <v>3299</v>
      </c>
      <c r="B323" s="182" t="s">
        <v>315</v>
      </c>
      <c r="C323" s="181">
        <v>5548.06</v>
      </c>
      <c r="D323" s="181">
        <v>7500</v>
      </c>
      <c r="E323" s="181">
        <v>700</v>
      </c>
      <c r="F323" s="181">
        <v>700</v>
      </c>
      <c r="G323" s="181">
        <v>700</v>
      </c>
    </row>
    <row r="324" spans="1:7" x14ac:dyDescent="0.25">
      <c r="A324" s="186">
        <v>34</v>
      </c>
      <c r="B324" s="187" t="s">
        <v>319</v>
      </c>
      <c r="C324" s="188">
        <f>C325</f>
        <v>3160.26</v>
      </c>
      <c r="D324" s="188">
        <f>D325</f>
        <v>100</v>
      </c>
      <c r="E324" s="188">
        <f>E325</f>
        <v>50</v>
      </c>
      <c r="F324" s="188">
        <f>F325</f>
        <v>50</v>
      </c>
      <c r="G324" s="188">
        <f>G325</f>
        <v>50</v>
      </c>
    </row>
    <row r="325" spans="1:7" x14ac:dyDescent="0.25">
      <c r="A325" s="189">
        <v>343</v>
      </c>
      <c r="B325" s="190" t="s">
        <v>320</v>
      </c>
      <c r="C325" s="191">
        <f>C327+C326</f>
        <v>3160.26</v>
      </c>
      <c r="D325" s="191">
        <f>D327+D326</f>
        <v>100</v>
      </c>
      <c r="E325" s="191">
        <f>E326+E327</f>
        <v>50</v>
      </c>
      <c r="F325" s="191">
        <f>F327+F326</f>
        <v>50</v>
      </c>
      <c r="G325" s="191">
        <f>G327+G326</f>
        <v>50</v>
      </c>
    </row>
    <row r="326" spans="1:7" x14ac:dyDescent="0.25">
      <c r="A326" s="192">
        <v>3431</v>
      </c>
      <c r="B326" s="182" t="s">
        <v>321</v>
      </c>
      <c r="C326" s="181">
        <v>359.22</v>
      </c>
      <c r="D326" s="181">
        <v>0</v>
      </c>
      <c r="E326" s="181">
        <v>0</v>
      </c>
      <c r="F326" s="181">
        <v>0</v>
      </c>
      <c r="G326" s="181">
        <v>0</v>
      </c>
    </row>
    <row r="327" spans="1:7" x14ac:dyDescent="0.25">
      <c r="A327" s="192">
        <v>3433</v>
      </c>
      <c r="B327" s="182" t="s">
        <v>343</v>
      </c>
      <c r="C327" s="181">
        <v>2801.04</v>
      </c>
      <c r="D327" s="181">
        <v>100</v>
      </c>
      <c r="E327" s="181">
        <v>50</v>
      </c>
      <c r="F327" s="181">
        <v>50</v>
      </c>
      <c r="G327" s="181">
        <v>50</v>
      </c>
    </row>
    <row r="328" spans="1:7" x14ac:dyDescent="0.25">
      <c r="A328" s="186">
        <v>37</v>
      </c>
      <c r="B328" s="187" t="s">
        <v>344</v>
      </c>
      <c r="C328" s="188">
        <f t="shared" ref="C328:G329" si="29">C329</f>
        <v>36710.1</v>
      </c>
      <c r="D328" s="188">
        <f t="shared" si="29"/>
        <v>35000</v>
      </c>
      <c r="E328" s="188">
        <f t="shared" si="29"/>
        <v>0</v>
      </c>
      <c r="F328" s="188">
        <f t="shared" si="29"/>
        <v>0</v>
      </c>
      <c r="G328" s="188">
        <f t="shared" si="29"/>
        <v>0</v>
      </c>
    </row>
    <row r="329" spans="1:7" x14ac:dyDescent="0.25">
      <c r="A329" s="189">
        <v>372</v>
      </c>
      <c r="B329" s="190" t="s">
        <v>345</v>
      </c>
      <c r="C329" s="191">
        <f t="shared" si="29"/>
        <v>36710.1</v>
      </c>
      <c r="D329" s="191">
        <f t="shared" si="29"/>
        <v>35000</v>
      </c>
      <c r="E329" s="191">
        <f t="shared" si="29"/>
        <v>0</v>
      </c>
      <c r="F329" s="191">
        <f t="shared" si="29"/>
        <v>0</v>
      </c>
      <c r="G329" s="191">
        <f t="shared" si="29"/>
        <v>0</v>
      </c>
    </row>
    <row r="330" spans="1:7" x14ac:dyDescent="0.25">
      <c r="A330" s="192">
        <v>3722</v>
      </c>
      <c r="B330" s="182" t="s">
        <v>346</v>
      </c>
      <c r="C330" s="181">
        <v>36710.1</v>
      </c>
      <c r="D330" s="181">
        <v>35000</v>
      </c>
      <c r="E330" s="181">
        <v>0</v>
      </c>
      <c r="F330" s="181">
        <v>0</v>
      </c>
      <c r="G330" s="181">
        <v>0</v>
      </c>
    </row>
    <row r="331" spans="1:7" x14ac:dyDescent="0.25">
      <c r="A331" s="186">
        <v>38</v>
      </c>
      <c r="B331" s="187" t="s">
        <v>416</v>
      </c>
      <c r="C331" s="188">
        <f>C332+C334</f>
        <v>1791.07</v>
      </c>
      <c r="D331" s="188">
        <f t="shared" ref="D331:F332" si="30">D332</f>
        <v>0</v>
      </c>
      <c r="E331" s="188">
        <f t="shared" si="30"/>
        <v>0</v>
      </c>
      <c r="F331" s="188">
        <f t="shared" si="30"/>
        <v>0</v>
      </c>
      <c r="G331" s="188">
        <f>G333</f>
        <v>0</v>
      </c>
    </row>
    <row r="332" spans="1:7" x14ac:dyDescent="0.25">
      <c r="A332" s="189">
        <v>381</v>
      </c>
      <c r="B332" s="190" t="s">
        <v>366</v>
      </c>
      <c r="C332" s="191">
        <f>C333</f>
        <v>1649.47</v>
      </c>
      <c r="D332" s="191">
        <f t="shared" si="30"/>
        <v>0</v>
      </c>
      <c r="E332" s="191">
        <f t="shared" si="30"/>
        <v>0</v>
      </c>
      <c r="F332" s="191">
        <f t="shared" si="30"/>
        <v>0</v>
      </c>
      <c r="G332" s="191">
        <f>G333</f>
        <v>0</v>
      </c>
    </row>
    <row r="333" spans="1:7" x14ac:dyDescent="0.25">
      <c r="A333" s="192">
        <v>3812</v>
      </c>
      <c r="B333" s="182" t="s">
        <v>405</v>
      </c>
      <c r="C333" s="181">
        <v>1649.47</v>
      </c>
      <c r="D333" s="181">
        <v>0</v>
      </c>
      <c r="E333" s="181">
        <v>0</v>
      </c>
      <c r="F333" s="181">
        <v>0</v>
      </c>
      <c r="G333" s="181">
        <v>0</v>
      </c>
    </row>
    <row r="334" spans="1:7" x14ac:dyDescent="0.25">
      <c r="A334" s="189">
        <v>382</v>
      </c>
      <c r="B334" s="190" t="s">
        <v>457</v>
      </c>
      <c r="C334" s="191">
        <f>C335</f>
        <v>141.6</v>
      </c>
      <c r="D334" s="191">
        <v>0</v>
      </c>
      <c r="E334" s="191">
        <v>0</v>
      </c>
      <c r="F334" s="191">
        <v>0</v>
      </c>
      <c r="G334" s="191">
        <v>0</v>
      </c>
    </row>
    <row r="335" spans="1:7" x14ac:dyDescent="0.25">
      <c r="A335" s="194">
        <v>3822</v>
      </c>
      <c r="B335" s="195" t="s">
        <v>458</v>
      </c>
      <c r="C335" s="196">
        <v>141.6</v>
      </c>
      <c r="D335" s="196">
        <v>0</v>
      </c>
      <c r="E335" s="196">
        <v>0</v>
      </c>
      <c r="F335" s="196">
        <v>0</v>
      </c>
      <c r="G335" s="196">
        <v>0</v>
      </c>
    </row>
    <row r="336" spans="1:7" x14ac:dyDescent="0.25">
      <c r="A336" s="183">
        <v>6</v>
      </c>
      <c r="B336" s="184" t="s">
        <v>7</v>
      </c>
      <c r="C336" s="185">
        <f>C337+C345+C348+C351</f>
        <v>119501.85</v>
      </c>
      <c r="D336" s="185">
        <f>D337+D345+D348+D351</f>
        <v>137668.02000000002</v>
      </c>
      <c r="E336" s="185">
        <f>E337+E345+E348+E351</f>
        <v>47000</v>
      </c>
      <c r="F336" s="185">
        <f>F337+F345+F348+F351</f>
        <v>47000</v>
      </c>
      <c r="G336" s="185">
        <f>G337+G345+G348+G351</f>
        <v>47000</v>
      </c>
    </row>
    <row r="337" spans="1:7" x14ac:dyDescent="0.25">
      <c r="A337" s="186">
        <v>63</v>
      </c>
      <c r="B337" s="187" t="s">
        <v>33</v>
      </c>
      <c r="C337" s="188">
        <f>C338+C340+C343</f>
        <v>44516.39</v>
      </c>
      <c r="D337" s="188">
        <f>D338+D340+D343</f>
        <v>48668.020000000004</v>
      </c>
      <c r="E337" s="188">
        <f>E338+E340+E343</f>
        <v>0</v>
      </c>
      <c r="F337" s="188">
        <f>F338+F340+F343</f>
        <v>0</v>
      </c>
      <c r="G337" s="188">
        <f>G338+G340+G343</f>
        <v>0</v>
      </c>
    </row>
    <row r="338" spans="1:7" x14ac:dyDescent="0.25">
      <c r="A338" s="189">
        <v>634</v>
      </c>
      <c r="B338" s="190" t="s">
        <v>352</v>
      </c>
      <c r="C338" s="191">
        <f>C339</f>
        <v>0</v>
      </c>
      <c r="D338" s="191">
        <f>D339</f>
        <v>2000</v>
      </c>
      <c r="E338" s="191">
        <f>E339</f>
        <v>0</v>
      </c>
      <c r="F338" s="191">
        <f>F339</f>
        <v>0</v>
      </c>
      <c r="G338" s="191">
        <f>G339</f>
        <v>0</v>
      </c>
    </row>
    <row r="339" spans="1:7" x14ac:dyDescent="0.25">
      <c r="A339" s="192">
        <v>6341</v>
      </c>
      <c r="B339" s="182" t="s">
        <v>353</v>
      </c>
      <c r="C339" s="181">
        <v>0</v>
      </c>
      <c r="D339" s="181">
        <v>2000</v>
      </c>
      <c r="E339" s="181">
        <v>0</v>
      </c>
      <c r="F339" s="181"/>
      <c r="G339" s="181"/>
    </row>
    <row r="340" spans="1:7" x14ac:dyDescent="0.25">
      <c r="A340" s="189">
        <v>636</v>
      </c>
      <c r="B340" s="190" t="s">
        <v>338</v>
      </c>
      <c r="C340" s="191">
        <f>C341+C342</f>
        <v>44516.39</v>
      </c>
      <c r="D340" s="191">
        <f>D341+D342</f>
        <v>46668.020000000004</v>
      </c>
      <c r="E340" s="191">
        <f>E341+E342</f>
        <v>0</v>
      </c>
      <c r="F340" s="191">
        <f>F341+F342</f>
        <v>0</v>
      </c>
      <c r="G340" s="191">
        <f>G341+G342</f>
        <v>0</v>
      </c>
    </row>
    <row r="341" spans="1:7" ht="30" x14ac:dyDescent="0.25">
      <c r="A341" s="192">
        <v>6361</v>
      </c>
      <c r="B341" s="193" t="s">
        <v>339</v>
      </c>
      <c r="C341" s="181">
        <v>42196.03</v>
      </c>
      <c r="D341" s="181">
        <v>17000</v>
      </c>
      <c r="E341" s="181">
        <v>0</v>
      </c>
      <c r="F341" s="181">
        <v>0</v>
      </c>
      <c r="G341" s="181">
        <v>0</v>
      </c>
    </row>
    <row r="342" spans="1:7" ht="30" x14ac:dyDescent="0.25">
      <c r="A342" s="192">
        <v>6362</v>
      </c>
      <c r="B342" s="193" t="s">
        <v>354</v>
      </c>
      <c r="C342" s="181">
        <v>2320.36</v>
      </c>
      <c r="D342" s="181">
        <v>29668.02</v>
      </c>
      <c r="E342" s="181">
        <v>0</v>
      </c>
      <c r="F342" s="181">
        <v>0</v>
      </c>
      <c r="G342" s="181">
        <v>0</v>
      </c>
    </row>
    <row r="343" spans="1:7" x14ac:dyDescent="0.25">
      <c r="A343" s="189">
        <v>638</v>
      </c>
      <c r="B343" s="190" t="s">
        <v>331</v>
      </c>
      <c r="C343" s="191">
        <f>C344</f>
        <v>0</v>
      </c>
      <c r="D343" s="191">
        <f>D344</f>
        <v>0</v>
      </c>
      <c r="E343" s="191">
        <f>E344</f>
        <v>0</v>
      </c>
      <c r="F343" s="191">
        <f>F344</f>
        <v>0</v>
      </c>
      <c r="G343" s="191">
        <f>G344</f>
        <v>0</v>
      </c>
    </row>
    <row r="344" spans="1:7" x14ac:dyDescent="0.25">
      <c r="A344" s="192">
        <v>6381</v>
      </c>
      <c r="B344" s="182" t="s">
        <v>332</v>
      </c>
      <c r="C344" s="181">
        <v>0</v>
      </c>
      <c r="D344" s="181">
        <v>0</v>
      </c>
      <c r="E344" s="181">
        <v>0</v>
      </c>
      <c r="F344" s="181">
        <v>0</v>
      </c>
      <c r="G344" s="181">
        <v>0</v>
      </c>
    </row>
    <row r="345" spans="1:7" x14ac:dyDescent="0.25">
      <c r="A345" s="186">
        <v>64</v>
      </c>
      <c r="B345" s="187" t="s">
        <v>355</v>
      </c>
      <c r="C345" s="188">
        <f>C346</f>
        <v>0</v>
      </c>
      <c r="D345" s="188">
        <f>D346</f>
        <v>0</v>
      </c>
      <c r="E345" s="188">
        <f t="shared" ref="E345:G346" si="31">E346</f>
        <v>0</v>
      </c>
      <c r="F345" s="188">
        <f t="shared" si="31"/>
        <v>0</v>
      </c>
      <c r="G345" s="188">
        <f t="shared" si="31"/>
        <v>0</v>
      </c>
    </row>
    <row r="346" spans="1:7" x14ac:dyDescent="0.25">
      <c r="A346" s="189">
        <v>641</v>
      </c>
      <c r="B346" s="190" t="s">
        <v>356</v>
      </c>
      <c r="C346" s="191">
        <f>C347</f>
        <v>0</v>
      </c>
      <c r="D346" s="191">
        <f>D347</f>
        <v>0</v>
      </c>
      <c r="E346" s="191">
        <f t="shared" si="31"/>
        <v>0</v>
      </c>
      <c r="F346" s="191">
        <f t="shared" si="31"/>
        <v>0</v>
      </c>
      <c r="G346" s="191">
        <f t="shared" si="31"/>
        <v>0</v>
      </c>
    </row>
    <row r="347" spans="1:7" x14ac:dyDescent="0.25">
      <c r="A347" s="192">
        <v>6413</v>
      </c>
      <c r="B347" s="182" t="s">
        <v>357</v>
      </c>
      <c r="C347" s="181">
        <v>0</v>
      </c>
      <c r="D347" s="181">
        <v>0</v>
      </c>
      <c r="E347" s="181">
        <v>0</v>
      </c>
      <c r="F347" s="181">
        <v>0</v>
      </c>
      <c r="G347" s="181">
        <v>0</v>
      </c>
    </row>
    <row r="348" spans="1:7" x14ac:dyDescent="0.25">
      <c r="A348" s="186">
        <v>65</v>
      </c>
      <c r="B348" s="187" t="s">
        <v>358</v>
      </c>
      <c r="C348" s="188">
        <f>C349</f>
        <v>28055.27</v>
      </c>
      <c r="D348" s="188">
        <f>D349</f>
        <v>24000</v>
      </c>
      <c r="E348" s="188">
        <f t="shared" ref="E348:G349" si="32">E349</f>
        <v>12000</v>
      </c>
      <c r="F348" s="188">
        <f t="shared" si="32"/>
        <v>12000</v>
      </c>
      <c r="G348" s="188">
        <f t="shared" si="32"/>
        <v>12000</v>
      </c>
    </row>
    <row r="349" spans="1:7" x14ac:dyDescent="0.25">
      <c r="A349" s="189">
        <v>652</v>
      </c>
      <c r="B349" s="190" t="s">
        <v>359</v>
      </c>
      <c r="C349" s="191">
        <f>C350</f>
        <v>28055.27</v>
      </c>
      <c r="D349" s="191">
        <f>D350</f>
        <v>24000</v>
      </c>
      <c r="E349" s="191">
        <f t="shared" si="32"/>
        <v>12000</v>
      </c>
      <c r="F349" s="191">
        <f t="shared" si="32"/>
        <v>12000</v>
      </c>
      <c r="G349" s="191">
        <f t="shared" si="32"/>
        <v>12000</v>
      </c>
    </row>
    <row r="350" spans="1:7" x14ac:dyDescent="0.25">
      <c r="A350" s="192">
        <v>6526</v>
      </c>
      <c r="B350" s="182" t="s">
        <v>360</v>
      </c>
      <c r="C350" s="181">
        <v>28055.27</v>
      </c>
      <c r="D350" s="181">
        <v>24000</v>
      </c>
      <c r="E350" s="181">
        <v>12000</v>
      </c>
      <c r="F350" s="181">
        <v>12000</v>
      </c>
      <c r="G350" s="181">
        <v>12000</v>
      </c>
    </row>
    <row r="351" spans="1:7" x14ac:dyDescent="0.25">
      <c r="A351" s="186">
        <v>66</v>
      </c>
      <c r="B351" s="187" t="s">
        <v>361</v>
      </c>
      <c r="C351" s="188">
        <f>C352+C355</f>
        <v>46930.189999999995</v>
      </c>
      <c r="D351" s="188">
        <f>D352+D355</f>
        <v>65000</v>
      </c>
      <c r="E351" s="188">
        <f>E352+E355</f>
        <v>35000</v>
      </c>
      <c r="F351" s="188">
        <f>F352+F355</f>
        <v>35000</v>
      </c>
      <c r="G351" s="188">
        <f>G352+G355</f>
        <v>35000</v>
      </c>
    </row>
    <row r="352" spans="1:7" x14ac:dyDescent="0.25">
      <c r="A352" s="189">
        <v>661</v>
      </c>
      <c r="B352" s="190" t="s">
        <v>362</v>
      </c>
      <c r="C352" s="191">
        <f>C353+C354</f>
        <v>42658.84</v>
      </c>
      <c r="D352" s="191">
        <f>D353+D354</f>
        <v>45000</v>
      </c>
      <c r="E352" s="191">
        <f>E353+E354</f>
        <v>35000</v>
      </c>
      <c r="F352" s="191">
        <f>F353+F354</f>
        <v>35000</v>
      </c>
      <c r="G352" s="191">
        <f>G353+G354</f>
        <v>35000</v>
      </c>
    </row>
    <row r="353" spans="1:8" x14ac:dyDescent="0.25">
      <c r="A353" s="192">
        <v>6614</v>
      </c>
      <c r="B353" s="182" t="s">
        <v>363</v>
      </c>
      <c r="C353" s="181">
        <v>0</v>
      </c>
      <c r="D353" s="181">
        <v>0</v>
      </c>
      <c r="E353" s="181">
        <v>0</v>
      </c>
      <c r="F353" s="181">
        <v>0</v>
      </c>
      <c r="G353" s="181">
        <v>0</v>
      </c>
    </row>
    <row r="354" spans="1:8" x14ac:dyDescent="0.25">
      <c r="A354" s="192">
        <v>6615</v>
      </c>
      <c r="B354" s="182" t="s">
        <v>364</v>
      </c>
      <c r="C354" s="181">
        <v>42658.84</v>
      </c>
      <c r="D354" s="181">
        <v>45000</v>
      </c>
      <c r="E354" s="181">
        <v>35000</v>
      </c>
      <c r="F354" s="181">
        <v>35000</v>
      </c>
      <c r="G354" s="181">
        <v>35000</v>
      </c>
    </row>
    <row r="355" spans="1:8" x14ac:dyDescent="0.25">
      <c r="A355" s="189">
        <v>663</v>
      </c>
      <c r="B355" s="190" t="s">
        <v>365</v>
      </c>
      <c r="C355" s="191">
        <f>C356+C357</f>
        <v>4271.3500000000004</v>
      </c>
      <c r="D355" s="191">
        <f>D356+D357+D358</f>
        <v>20000</v>
      </c>
      <c r="E355" s="191">
        <f>E356</f>
        <v>0</v>
      </c>
      <c r="F355" s="191">
        <f>F356</f>
        <v>0</v>
      </c>
      <c r="G355" s="191">
        <f>G356</f>
        <v>0</v>
      </c>
    </row>
    <row r="356" spans="1:8" x14ac:dyDescent="0.25">
      <c r="A356" s="192">
        <v>6631</v>
      </c>
      <c r="B356" s="182" t="s">
        <v>366</v>
      </c>
      <c r="C356" s="181">
        <v>4271.3500000000004</v>
      </c>
      <c r="D356" s="181">
        <v>10000</v>
      </c>
      <c r="E356" s="181">
        <v>0</v>
      </c>
      <c r="F356" s="181">
        <v>0</v>
      </c>
      <c r="G356" s="181">
        <v>0</v>
      </c>
    </row>
    <row r="357" spans="1:8" x14ac:dyDescent="0.25">
      <c r="A357" s="192">
        <v>6632</v>
      </c>
      <c r="B357" s="182" t="s">
        <v>425</v>
      </c>
      <c r="C357" s="181">
        <v>0</v>
      </c>
      <c r="D357" s="181">
        <v>0</v>
      </c>
      <c r="E357" s="181">
        <v>0</v>
      </c>
      <c r="F357" s="181">
        <v>0</v>
      </c>
      <c r="G357" s="181">
        <v>0</v>
      </c>
    </row>
    <row r="358" spans="1:8" x14ac:dyDescent="0.25">
      <c r="A358" s="192">
        <v>6831</v>
      </c>
      <c r="B358" s="182" t="s">
        <v>101</v>
      </c>
      <c r="C358" s="181">
        <v>0</v>
      </c>
      <c r="D358" s="181">
        <v>10000</v>
      </c>
      <c r="E358" s="181">
        <v>0</v>
      </c>
      <c r="F358" s="181">
        <v>0</v>
      </c>
      <c r="G358" s="181">
        <v>0</v>
      </c>
    </row>
    <row r="359" spans="1:8" x14ac:dyDescent="0.25">
      <c r="A359" s="183">
        <v>7</v>
      </c>
      <c r="B359" s="184" t="s">
        <v>8</v>
      </c>
      <c r="C359" s="185">
        <f>C360</f>
        <v>449.89</v>
      </c>
      <c r="D359" s="185">
        <f>D360</f>
        <v>600</v>
      </c>
      <c r="E359" s="185">
        <f>E360</f>
        <v>0</v>
      </c>
      <c r="F359" s="185">
        <f>F360</f>
        <v>0</v>
      </c>
      <c r="G359" s="185">
        <f>G360</f>
        <v>0</v>
      </c>
    </row>
    <row r="360" spans="1:8" x14ac:dyDescent="0.25">
      <c r="A360" s="200">
        <v>72</v>
      </c>
      <c r="B360" s="201" t="s">
        <v>32</v>
      </c>
      <c r="C360" s="202">
        <f>C363+C361</f>
        <v>449.89</v>
      </c>
      <c r="D360" s="202">
        <f>D363</f>
        <v>600</v>
      </c>
      <c r="E360" s="202">
        <f>E363</f>
        <v>0</v>
      </c>
      <c r="F360" s="202">
        <f>F363</f>
        <v>0</v>
      </c>
      <c r="G360" s="202">
        <f>G363</f>
        <v>0</v>
      </c>
    </row>
    <row r="361" spans="1:8" x14ac:dyDescent="0.25">
      <c r="A361" s="226">
        <v>721</v>
      </c>
      <c r="B361" s="227" t="s">
        <v>459</v>
      </c>
      <c r="C361" s="228">
        <f>C362</f>
        <v>162.9</v>
      </c>
      <c r="D361" s="228">
        <f>D362</f>
        <v>0</v>
      </c>
      <c r="E361" s="228">
        <f t="shared" ref="E361:G361" si="33">E362</f>
        <v>0</v>
      </c>
      <c r="F361" s="228">
        <f t="shared" si="33"/>
        <v>0</v>
      </c>
      <c r="G361" s="228">
        <f t="shared" si="33"/>
        <v>0</v>
      </c>
    </row>
    <row r="362" spans="1:8" x14ac:dyDescent="0.25">
      <c r="A362" s="229">
        <v>7211</v>
      </c>
      <c r="B362" s="230" t="s">
        <v>460</v>
      </c>
      <c r="C362" s="231">
        <v>162.9</v>
      </c>
      <c r="D362" s="231">
        <v>0</v>
      </c>
      <c r="E362" s="231">
        <v>0</v>
      </c>
      <c r="F362" s="231">
        <v>0</v>
      </c>
      <c r="G362" s="231">
        <v>0</v>
      </c>
    </row>
    <row r="363" spans="1:8" x14ac:dyDescent="0.25">
      <c r="A363" s="189">
        <v>724</v>
      </c>
      <c r="B363" s="190" t="s">
        <v>367</v>
      </c>
      <c r="C363" s="191">
        <f>C364</f>
        <v>286.99</v>
      </c>
      <c r="D363" s="191">
        <f>D364</f>
        <v>600</v>
      </c>
      <c r="E363" s="191">
        <f>E364</f>
        <v>0</v>
      </c>
      <c r="F363" s="191">
        <f>F364</f>
        <v>0</v>
      </c>
      <c r="G363" s="191">
        <f>G364</f>
        <v>0</v>
      </c>
    </row>
    <row r="364" spans="1:8" x14ac:dyDescent="0.25">
      <c r="A364" s="192">
        <v>7241</v>
      </c>
      <c r="B364" s="182" t="s">
        <v>368</v>
      </c>
      <c r="C364" s="181">
        <v>286.99</v>
      </c>
      <c r="D364" s="181">
        <v>600</v>
      </c>
      <c r="E364" s="181">
        <v>0</v>
      </c>
      <c r="F364" s="181">
        <v>0</v>
      </c>
      <c r="G364" s="181">
        <v>0</v>
      </c>
      <c r="H364" s="181">
        <v>0</v>
      </c>
    </row>
    <row r="365" spans="1:8" ht="25.5" x14ac:dyDescent="0.25">
      <c r="A365" s="203" t="s">
        <v>371</v>
      </c>
      <c r="B365" s="203" t="s">
        <v>369</v>
      </c>
      <c r="C365" s="181"/>
      <c r="D365" s="181"/>
      <c r="E365" s="181"/>
      <c r="F365" s="181"/>
      <c r="G365" s="181"/>
    </row>
    <row r="366" spans="1:8" ht="25.5" x14ac:dyDescent="0.25">
      <c r="A366" s="203" t="s">
        <v>392</v>
      </c>
      <c r="B366" s="203" t="s">
        <v>393</v>
      </c>
      <c r="C366" s="181"/>
      <c r="D366" s="181"/>
      <c r="E366" s="181"/>
      <c r="F366" s="181"/>
      <c r="G366" s="181"/>
    </row>
    <row r="367" spans="1:8" x14ac:dyDescent="0.25">
      <c r="A367" s="205" t="s">
        <v>456</v>
      </c>
      <c r="B367" s="206" t="s">
        <v>378</v>
      </c>
      <c r="C367" s="181"/>
      <c r="D367" s="181"/>
      <c r="E367" s="181"/>
      <c r="F367" s="181"/>
      <c r="G367" s="181"/>
    </row>
    <row r="368" spans="1:8" x14ac:dyDescent="0.25">
      <c r="A368" s="183">
        <v>4</v>
      </c>
      <c r="B368" s="184" t="s">
        <v>12</v>
      </c>
      <c r="C368" s="185">
        <f>C369</f>
        <v>7253.52</v>
      </c>
      <c r="D368" s="185">
        <f>D369</f>
        <v>10596.48</v>
      </c>
      <c r="E368" s="185">
        <f>E369</f>
        <v>2150</v>
      </c>
      <c r="F368" s="185">
        <f>F369</f>
        <v>2150</v>
      </c>
      <c r="G368" s="185">
        <f>G369</f>
        <v>2150</v>
      </c>
    </row>
    <row r="369" spans="1:7" x14ac:dyDescent="0.25">
      <c r="A369" s="186">
        <v>42</v>
      </c>
      <c r="B369" s="187" t="s">
        <v>35</v>
      </c>
      <c r="C369" s="188">
        <f>C370+C376</f>
        <v>7253.52</v>
      </c>
      <c r="D369" s="188">
        <f>D370+D376</f>
        <v>10596.48</v>
      </c>
      <c r="E369" s="188">
        <f>E370+E376</f>
        <v>2150</v>
      </c>
      <c r="F369" s="188">
        <f>F370+F376</f>
        <v>2150</v>
      </c>
      <c r="G369" s="188">
        <f>G370+G376</f>
        <v>2150</v>
      </c>
    </row>
    <row r="370" spans="1:7" x14ac:dyDescent="0.25">
      <c r="A370" s="189">
        <v>422</v>
      </c>
      <c r="B370" s="190" t="s">
        <v>347</v>
      </c>
      <c r="C370" s="191">
        <f>C371+C373+C374+C375</f>
        <v>2562.14</v>
      </c>
      <c r="D370" s="191">
        <f>D371+D374+D375</f>
        <v>2000</v>
      </c>
      <c r="E370" s="191">
        <f>E371+E372+E373+E375</f>
        <v>1650</v>
      </c>
      <c r="F370" s="191">
        <f>F371+F372+F373+F375</f>
        <v>1650</v>
      </c>
      <c r="G370" s="191">
        <f t="shared" ref="G370" si="34">G371+G372+G373+G375</f>
        <v>1650</v>
      </c>
    </row>
    <row r="371" spans="1:7" x14ac:dyDescent="0.25">
      <c r="A371" s="192">
        <v>4221</v>
      </c>
      <c r="B371" s="182" t="s">
        <v>348</v>
      </c>
      <c r="C371" s="181">
        <v>185.99</v>
      </c>
      <c r="D371" s="181">
        <v>2000</v>
      </c>
      <c r="E371" s="181">
        <v>750</v>
      </c>
      <c r="F371" s="181">
        <v>750</v>
      </c>
      <c r="G371" s="181">
        <v>750</v>
      </c>
    </row>
    <row r="372" spans="1:7" x14ac:dyDescent="0.25">
      <c r="A372" s="192">
        <v>4222</v>
      </c>
      <c r="B372" s="182" t="s">
        <v>349</v>
      </c>
      <c r="C372" s="181">
        <v>0</v>
      </c>
      <c r="D372" s="181">
        <v>0</v>
      </c>
      <c r="E372" s="181">
        <v>0</v>
      </c>
      <c r="F372" s="181">
        <v>0</v>
      </c>
      <c r="G372" s="181">
        <v>0</v>
      </c>
    </row>
    <row r="373" spans="1:7" x14ac:dyDescent="0.25">
      <c r="A373" s="192">
        <v>4223</v>
      </c>
      <c r="B373" s="182" t="s">
        <v>461</v>
      </c>
      <c r="C373" s="181">
        <v>1540</v>
      </c>
      <c r="D373" s="181">
        <v>0</v>
      </c>
      <c r="E373" s="181">
        <v>400</v>
      </c>
      <c r="F373" s="181">
        <v>400</v>
      </c>
      <c r="G373" s="181">
        <v>400</v>
      </c>
    </row>
    <row r="374" spans="1:7" x14ac:dyDescent="0.25">
      <c r="A374" s="192">
        <v>4226</v>
      </c>
      <c r="B374" s="182" t="s">
        <v>423</v>
      </c>
      <c r="C374" s="181">
        <v>0</v>
      </c>
      <c r="D374" s="181">
        <v>0</v>
      </c>
      <c r="E374" s="181">
        <v>0</v>
      </c>
      <c r="F374" s="181">
        <v>0</v>
      </c>
      <c r="G374" s="181">
        <v>0</v>
      </c>
    </row>
    <row r="375" spans="1:7" x14ac:dyDescent="0.25">
      <c r="A375" s="192">
        <v>4227</v>
      </c>
      <c r="B375" s="182" t="s">
        <v>350</v>
      </c>
      <c r="C375" s="181">
        <v>836.15</v>
      </c>
      <c r="D375" s="181">
        <v>0</v>
      </c>
      <c r="E375" s="181">
        <v>500</v>
      </c>
      <c r="F375" s="181">
        <v>500</v>
      </c>
      <c r="G375" s="181">
        <v>500</v>
      </c>
    </row>
    <row r="376" spans="1:7" x14ac:dyDescent="0.25">
      <c r="A376" s="189">
        <v>424</v>
      </c>
      <c r="B376" s="190" t="s">
        <v>351</v>
      </c>
      <c r="C376" s="191">
        <f>C377</f>
        <v>4691.38</v>
      </c>
      <c r="D376" s="191">
        <f>D377</f>
        <v>8596.48</v>
      </c>
      <c r="E376" s="191">
        <f>E377</f>
        <v>500</v>
      </c>
      <c r="F376" s="191">
        <f>F377</f>
        <v>500</v>
      </c>
      <c r="G376" s="191">
        <f>G377</f>
        <v>500</v>
      </c>
    </row>
    <row r="377" spans="1:7" x14ac:dyDescent="0.25">
      <c r="A377" s="192">
        <v>4241</v>
      </c>
      <c r="B377" s="182" t="s">
        <v>462</v>
      </c>
      <c r="C377" s="181">
        <v>4691.38</v>
      </c>
      <c r="D377" s="181">
        <v>8596.48</v>
      </c>
      <c r="E377" s="181">
        <v>500</v>
      </c>
      <c r="F377" s="181">
        <v>500</v>
      </c>
      <c r="G377" s="181">
        <v>500</v>
      </c>
    </row>
    <row r="378" spans="1:7" ht="25.5" x14ac:dyDescent="0.25">
      <c r="A378" s="203" t="s">
        <v>371</v>
      </c>
      <c r="B378" s="203" t="s">
        <v>369</v>
      </c>
      <c r="C378" s="181"/>
      <c r="D378" s="181"/>
      <c r="E378" s="181"/>
      <c r="F378" s="181"/>
      <c r="G378" s="181"/>
    </row>
    <row r="379" spans="1:7" x14ac:dyDescent="0.25">
      <c r="A379" s="203" t="s">
        <v>417</v>
      </c>
      <c r="B379" s="203" t="s">
        <v>401</v>
      </c>
      <c r="C379" s="181"/>
      <c r="D379" s="181"/>
      <c r="E379" s="181"/>
      <c r="F379" s="181"/>
      <c r="G379" s="181"/>
    </row>
    <row r="380" spans="1:7" x14ac:dyDescent="0.25">
      <c r="A380" s="205" t="s">
        <v>497</v>
      </c>
      <c r="B380" s="206" t="s">
        <v>378</v>
      </c>
      <c r="C380" s="181"/>
      <c r="D380" s="181"/>
      <c r="E380" s="181"/>
      <c r="F380" s="181"/>
      <c r="G380" s="181"/>
    </row>
    <row r="381" spans="1:7" x14ac:dyDescent="0.25">
      <c r="A381" s="183">
        <v>3</v>
      </c>
      <c r="B381" s="184" t="s">
        <v>10</v>
      </c>
      <c r="C381" s="185">
        <f>C382</f>
        <v>166268.47</v>
      </c>
      <c r="D381" s="185">
        <f>D382</f>
        <v>170000</v>
      </c>
      <c r="E381" s="185">
        <f>E382</f>
        <v>170000</v>
      </c>
      <c r="F381" s="185">
        <f>F382</f>
        <v>170000</v>
      </c>
      <c r="G381" s="185">
        <f>G382</f>
        <v>170000</v>
      </c>
    </row>
    <row r="382" spans="1:7" x14ac:dyDescent="0.25">
      <c r="A382" s="186">
        <v>32</v>
      </c>
      <c r="B382" s="187" t="s">
        <v>27</v>
      </c>
      <c r="C382" s="188">
        <f t="shared" ref="C382:E383" si="35">C383</f>
        <v>166268.47</v>
      </c>
      <c r="D382" s="188">
        <f t="shared" si="35"/>
        <v>170000</v>
      </c>
      <c r="E382" s="188">
        <f t="shared" si="35"/>
        <v>170000</v>
      </c>
      <c r="F382" s="188">
        <f t="shared" ref="F382:G382" si="36">F383</f>
        <v>170000</v>
      </c>
      <c r="G382" s="188">
        <f t="shared" si="36"/>
        <v>170000</v>
      </c>
    </row>
    <row r="383" spans="1:7" x14ac:dyDescent="0.25">
      <c r="A383" s="189">
        <v>322</v>
      </c>
      <c r="B383" s="190" t="s">
        <v>300</v>
      </c>
      <c r="C383" s="191">
        <f t="shared" si="35"/>
        <v>166268.47</v>
      </c>
      <c r="D383" s="191">
        <f t="shared" si="35"/>
        <v>170000</v>
      </c>
      <c r="E383" s="191">
        <f t="shared" si="35"/>
        <v>170000</v>
      </c>
      <c r="F383" s="191">
        <f>F384</f>
        <v>170000</v>
      </c>
      <c r="G383" s="191">
        <f>G384</f>
        <v>170000</v>
      </c>
    </row>
    <row r="384" spans="1:7" x14ac:dyDescent="0.25">
      <c r="A384" s="192">
        <v>3222</v>
      </c>
      <c r="B384" s="182" t="s">
        <v>333</v>
      </c>
      <c r="C384" s="181">
        <v>166268.47</v>
      </c>
      <c r="D384" s="181">
        <v>170000</v>
      </c>
      <c r="E384" s="181">
        <v>170000</v>
      </c>
      <c r="F384" s="181">
        <v>170000</v>
      </c>
      <c r="G384" s="181">
        <v>170000</v>
      </c>
    </row>
    <row r="385" spans="1:7" x14ac:dyDescent="0.25">
      <c r="A385" s="183">
        <v>6</v>
      </c>
      <c r="B385" s="184" t="s">
        <v>7</v>
      </c>
      <c r="C385" s="191">
        <f>C386</f>
        <v>162915.69</v>
      </c>
      <c r="D385" s="191">
        <f>D386</f>
        <v>170000</v>
      </c>
      <c r="E385" s="191">
        <f>E386</f>
        <v>170000</v>
      </c>
      <c r="F385" s="191">
        <f>F386</f>
        <v>170000</v>
      </c>
      <c r="G385" s="191">
        <f>G386</f>
        <v>170000</v>
      </c>
    </row>
    <row r="386" spans="1:7" x14ac:dyDescent="0.25">
      <c r="A386" s="186">
        <v>63</v>
      </c>
      <c r="B386" s="187" t="s">
        <v>33</v>
      </c>
      <c r="C386" s="188">
        <f t="shared" ref="C386:E387" si="37">C387</f>
        <v>162915.69</v>
      </c>
      <c r="D386" s="188">
        <f t="shared" si="37"/>
        <v>170000</v>
      </c>
      <c r="E386" s="188">
        <f t="shared" si="37"/>
        <v>170000</v>
      </c>
      <c r="F386" s="188">
        <f t="shared" ref="F386:G386" si="38">F387</f>
        <v>170000</v>
      </c>
      <c r="G386" s="188">
        <f t="shared" si="38"/>
        <v>170000</v>
      </c>
    </row>
    <row r="387" spans="1:7" x14ac:dyDescent="0.25">
      <c r="A387" s="189">
        <v>636</v>
      </c>
      <c r="B387" s="190" t="s">
        <v>331</v>
      </c>
      <c r="C387" s="191">
        <f t="shared" si="37"/>
        <v>162915.69</v>
      </c>
      <c r="D387" s="191">
        <f t="shared" si="37"/>
        <v>170000</v>
      </c>
      <c r="E387" s="191">
        <f t="shared" si="37"/>
        <v>170000</v>
      </c>
      <c r="F387" s="191">
        <f>F388</f>
        <v>170000</v>
      </c>
      <c r="G387" s="191">
        <f>G388</f>
        <v>170000</v>
      </c>
    </row>
    <row r="388" spans="1:7" x14ac:dyDescent="0.25">
      <c r="A388" s="192">
        <v>6361</v>
      </c>
      <c r="B388" s="195" t="s">
        <v>332</v>
      </c>
      <c r="C388" s="181">
        <v>162915.69</v>
      </c>
      <c r="D388" s="181">
        <v>170000</v>
      </c>
      <c r="E388" s="181">
        <v>170000</v>
      </c>
      <c r="F388" s="181">
        <v>170000</v>
      </c>
      <c r="G388" s="181">
        <v>170000</v>
      </c>
    </row>
    <row r="389" spans="1:7" ht="25.5" x14ac:dyDescent="0.25">
      <c r="A389" s="203" t="s">
        <v>371</v>
      </c>
      <c r="B389" s="203" t="s">
        <v>369</v>
      </c>
      <c r="C389" s="181"/>
      <c r="D389" s="181"/>
      <c r="E389" s="181"/>
      <c r="F389" s="181"/>
      <c r="G389" s="181"/>
    </row>
    <row r="390" spans="1:7" ht="38.25" x14ac:dyDescent="0.25">
      <c r="A390" s="203" t="s">
        <v>376</v>
      </c>
      <c r="B390" s="203" t="s">
        <v>508</v>
      </c>
      <c r="C390" s="181"/>
      <c r="D390" s="181"/>
      <c r="E390" s="181"/>
      <c r="F390" s="181"/>
      <c r="G390" s="181"/>
    </row>
    <row r="391" spans="1:7" x14ac:dyDescent="0.25">
      <c r="A391" s="205" t="s">
        <v>497</v>
      </c>
      <c r="B391" s="206" t="s">
        <v>382</v>
      </c>
      <c r="C391" s="181"/>
      <c r="D391" s="181"/>
      <c r="E391" s="181"/>
      <c r="F391" s="181"/>
      <c r="G391" s="181"/>
    </row>
    <row r="392" spans="1:7" x14ac:dyDescent="0.25">
      <c r="A392" s="288">
        <v>3</v>
      </c>
      <c r="B392" s="289" t="s">
        <v>10</v>
      </c>
      <c r="C392" s="290">
        <v>0</v>
      </c>
      <c r="D392" s="290">
        <v>0</v>
      </c>
      <c r="E392" s="290">
        <f>E393</f>
        <v>50300</v>
      </c>
      <c r="F392" s="290">
        <f t="shared" ref="F392" si="39">F393</f>
        <v>50300</v>
      </c>
      <c r="G392" s="290">
        <f t="shared" ref="G392" si="40">G393</f>
        <v>50300</v>
      </c>
    </row>
    <row r="393" spans="1:7" x14ac:dyDescent="0.25">
      <c r="A393" s="186">
        <v>37</v>
      </c>
      <c r="B393" s="187" t="s">
        <v>344</v>
      </c>
      <c r="C393" s="188">
        <f t="shared" ref="C393:G394" si="41">C394</f>
        <v>0</v>
      </c>
      <c r="D393" s="188">
        <f t="shared" si="41"/>
        <v>0</v>
      </c>
      <c r="E393" s="188">
        <f t="shared" si="41"/>
        <v>50300</v>
      </c>
      <c r="F393" s="188">
        <f t="shared" si="41"/>
        <v>50300</v>
      </c>
      <c r="G393" s="188">
        <f t="shared" si="41"/>
        <v>50300</v>
      </c>
    </row>
    <row r="394" spans="1:7" x14ac:dyDescent="0.25">
      <c r="A394" s="189">
        <v>372</v>
      </c>
      <c r="B394" s="190" t="s">
        <v>345</v>
      </c>
      <c r="C394" s="191">
        <f t="shared" si="41"/>
        <v>0</v>
      </c>
      <c r="D394" s="191">
        <f t="shared" si="41"/>
        <v>0</v>
      </c>
      <c r="E394" s="191">
        <f t="shared" si="41"/>
        <v>50300</v>
      </c>
      <c r="F394" s="191">
        <f t="shared" si="41"/>
        <v>50300</v>
      </c>
      <c r="G394" s="191">
        <f t="shared" si="41"/>
        <v>50300</v>
      </c>
    </row>
    <row r="395" spans="1:7" x14ac:dyDescent="0.25">
      <c r="A395" s="192">
        <v>3722</v>
      </c>
      <c r="B395" s="182" t="s">
        <v>346</v>
      </c>
      <c r="C395" s="181">
        <v>0</v>
      </c>
      <c r="D395" s="181">
        <v>0</v>
      </c>
      <c r="E395" s="181">
        <v>50300</v>
      </c>
      <c r="F395" s="181">
        <f t="shared" ref="F395" si="42">E395</f>
        <v>50300</v>
      </c>
      <c r="G395" s="181">
        <f t="shared" ref="G395" si="43">F395</f>
        <v>50300</v>
      </c>
    </row>
    <row r="396" spans="1:7" x14ac:dyDescent="0.25">
      <c r="A396" s="183">
        <v>4</v>
      </c>
      <c r="B396" s="184" t="s">
        <v>12</v>
      </c>
      <c r="C396" s="185">
        <f>C397</f>
        <v>0</v>
      </c>
      <c r="D396" s="185">
        <f>D397</f>
        <v>0</v>
      </c>
      <c r="E396" s="185">
        <f>E397</f>
        <v>12000</v>
      </c>
      <c r="F396" s="185">
        <f>F397</f>
        <v>12000</v>
      </c>
      <c r="G396" s="185">
        <f>G397</f>
        <v>12000</v>
      </c>
    </row>
    <row r="397" spans="1:7" x14ac:dyDescent="0.25">
      <c r="A397" s="186">
        <v>42</v>
      </c>
      <c r="B397" s="187" t="s">
        <v>35</v>
      </c>
      <c r="C397" s="188">
        <f>C398+C403</f>
        <v>0</v>
      </c>
      <c r="D397" s="188">
        <f>D398+D403</f>
        <v>0</v>
      </c>
      <c r="E397" s="188">
        <f>E398+E403</f>
        <v>12000</v>
      </c>
      <c r="F397" s="188">
        <f>F398+F403</f>
        <v>12000</v>
      </c>
      <c r="G397" s="188">
        <f>G398+G403</f>
        <v>12000</v>
      </c>
    </row>
    <row r="398" spans="1:7" x14ac:dyDescent="0.25">
      <c r="A398" s="189">
        <v>422</v>
      </c>
      <c r="B398" s="190" t="s">
        <v>347</v>
      </c>
      <c r="C398" s="191">
        <f>C399+C401+C402</f>
        <v>0</v>
      </c>
      <c r="D398" s="191">
        <f>D399+D401+D402</f>
        <v>0</v>
      </c>
      <c r="E398" s="191">
        <f>E399+E400+E402</f>
        <v>0</v>
      </c>
      <c r="F398" s="191">
        <f>F399+F400+F402</f>
        <v>0</v>
      </c>
      <c r="G398" s="191">
        <f>G399+G400+G402</f>
        <v>0</v>
      </c>
    </row>
    <row r="399" spans="1:7" x14ac:dyDescent="0.25">
      <c r="A399" s="192">
        <v>4221</v>
      </c>
      <c r="B399" s="182" t="s">
        <v>348</v>
      </c>
      <c r="C399" s="181">
        <v>0</v>
      </c>
      <c r="D399" s="181">
        <v>0</v>
      </c>
      <c r="E399" s="181">
        <v>0</v>
      </c>
      <c r="F399" s="181">
        <f>E399</f>
        <v>0</v>
      </c>
      <c r="G399" s="181">
        <f>F399</f>
        <v>0</v>
      </c>
    </row>
    <row r="400" spans="1:7" x14ac:dyDescent="0.25">
      <c r="A400" s="192">
        <v>4222</v>
      </c>
      <c r="B400" s="182" t="s">
        <v>349</v>
      </c>
      <c r="C400" s="181">
        <v>0</v>
      </c>
      <c r="D400" s="181"/>
      <c r="E400" s="181">
        <v>0</v>
      </c>
      <c r="F400" s="181"/>
      <c r="G400" s="181"/>
    </row>
    <row r="401" spans="1:7" x14ac:dyDescent="0.25">
      <c r="A401" s="192">
        <v>4226</v>
      </c>
      <c r="B401" s="182" t="s">
        <v>423</v>
      </c>
      <c r="C401" s="181">
        <v>0</v>
      </c>
      <c r="D401" s="181">
        <v>0</v>
      </c>
      <c r="E401" s="181">
        <v>0</v>
      </c>
      <c r="F401" s="181"/>
      <c r="G401" s="181"/>
    </row>
    <row r="402" spans="1:7" x14ac:dyDescent="0.25">
      <c r="A402" s="192">
        <v>4227</v>
      </c>
      <c r="B402" s="182" t="s">
        <v>350</v>
      </c>
      <c r="C402" s="181">
        <v>0</v>
      </c>
      <c r="D402" s="181">
        <v>0</v>
      </c>
      <c r="E402" s="181">
        <v>0</v>
      </c>
      <c r="F402" s="181">
        <f>E402</f>
        <v>0</v>
      </c>
      <c r="G402" s="181">
        <f>F402</f>
        <v>0</v>
      </c>
    </row>
    <row r="403" spans="1:7" x14ac:dyDescent="0.25">
      <c r="A403" s="189">
        <v>424</v>
      </c>
      <c r="B403" s="190" t="s">
        <v>351</v>
      </c>
      <c r="C403" s="191">
        <f>C404</f>
        <v>0</v>
      </c>
      <c r="D403" s="191">
        <f>D404</f>
        <v>0</v>
      </c>
      <c r="E403" s="191">
        <f>E404</f>
        <v>12000</v>
      </c>
      <c r="F403" s="191">
        <f>F404</f>
        <v>12000</v>
      </c>
      <c r="G403" s="191">
        <f>G404</f>
        <v>12000</v>
      </c>
    </row>
    <row r="404" spans="1:7" x14ac:dyDescent="0.25">
      <c r="A404" s="192">
        <v>4241</v>
      </c>
      <c r="B404" s="182" t="s">
        <v>335</v>
      </c>
      <c r="C404" s="181">
        <v>0</v>
      </c>
      <c r="D404" s="181">
        <v>0</v>
      </c>
      <c r="E404" s="181">
        <v>12000</v>
      </c>
      <c r="F404" s="181">
        <f>E404</f>
        <v>12000</v>
      </c>
      <c r="G404" s="181">
        <f>F404</f>
        <v>12000</v>
      </c>
    </row>
    <row r="405" spans="1:7" x14ac:dyDescent="0.25">
      <c r="A405" s="183">
        <v>6</v>
      </c>
      <c r="B405" s="184" t="s">
        <v>7</v>
      </c>
      <c r="C405" s="185">
        <f t="shared" ref="C405:G407" si="44">C406</f>
        <v>0</v>
      </c>
      <c r="D405" s="185">
        <f t="shared" si="44"/>
        <v>0</v>
      </c>
      <c r="E405" s="185">
        <f>E406</f>
        <v>62300</v>
      </c>
      <c r="F405" s="185">
        <f t="shared" ref="F405:G405" si="45">F406</f>
        <v>62300</v>
      </c>
      <c r="G405" s="185">
        <f t="shared" si="45"/>
        <v>62300</v>
      </c>
    </row>
    <row r="406" spans="1:7" x14ac:dyDescent="0.25">
      <c r="A406" s="186">
        <v>63</v>
      </c>
      <c r="B406" s="187" t="s">
        <v>33</v>
      </c>
      <c r="C406" s="188">
        <f t="shared" si="44"/>
        <v>0</v>
      </c>
      <c r="D406" s="188">
        <f t="shared" si="44"/>
        <v>0</v>
      </c>
      <c r="E406" s="188">
        <f t="shared" si="44"/>
        <v>62300</v>
      </c>
      <c r="F406" s="188">
        <f t="shared" si="44"/>
        <v>62300</v>
      </c>
      <c r="G406" s="188">
        <f t="shared" si="44"/>
        <v>62300</v>
      </c>
    </row>
    <row r="407" spans="1:7" x14ac:dyDescent="0.25">
      <c r="A407" s="189">
        <v>636</v>
      </c>
      <c r="B407" s="190" t="s">
        <v>331</v>
      </c>
      <c r="C407" s="191">
        <f t="shared" si="44"/>
        <v>0</v>
      </c>
      <c r="D407" s="191">
        <f t="shared" si="44"/>
        <v>0</v>
      </c>
      <c r="E407" s="191">
        <f>E408+E409</f>
        <v>62300</v>
      </c>
      <c r="F407" s="191">
        <f t="shared" ref="F407:G407" si="46">F408+F409</f>
        <v>62300</v>
      </c>
      <c r="G407" s="191">
        <f t="shared" si="46"/>
        <v>62300</v>
      </c>
    </row>
    <row r="408" spans="1:7" x14ac:dyDescent="0.25">
      <c r="A408" s="192">
        <v>6361</v>
      </c>
      <c r="B408" s="195" t="s">
        <v>332</v>
      </c>
      <c r="C408" s="181">
        <v>0</v>
      </c>
      <c r="D408" s="181">
        <v>0</v>
      </c>
      <c r="E408" s="181">
        <v>50300</v>
      </c>
      <c r="F408" s="181">
        <f>E408</f>
        <v>50300</v>
      </c>
      <c r="G408" s="181">
        <f>F408</f>
        <v>50300</v>
      </c>
    </row>
    <row r="409" spans="1:7" x14ac:dyDescent="0.25">
      <c r="A409" s="192">
        <v>6362</v>
      </c>
      <c r="B409" s="195" t="s">
        <v>499</v>
      </c>
      <c r="C409" s="181">
        <v>0</v>
      </c>
      <c r="D409" s="181">
        <v>0</v>
      </c>
      <c r="E409" s="181">
        <v>12000</v>
      </c>
      <c r="F409" s="181">
        <f>E409</f>
        <v>12000</v>
      </c>
      <c r="G409" s="181">
        <f>F409</f>
        <v>12000</v>
      </c>
    </row>
    <row r="410" spans="1:7" ht="25.5" x14ac:dyDescent="0.25">
      <c r="A410" s="203" t="s">
        <v>371</v>
      </c>
      <c r="B410" s="203" t="s">
        <v>369</v>
      </c>
      <c r="C410" s="181"/>
      <c r="D410" s="181"/>
      <c r="E410" s="181"/>
      <c r="F410" s="181"/>
      <c r="G410" s="181"/>
    </row>
    <row r="411" spans="1:7" x14ac:dyDescent="0.25">
      <c r="A411" s="203" t="s">
        <v>376</v>
      </c>
      <c r="B411" s="203" t="s">
        <v>501</v>
      </c>
      <c r="C411" s="181"/>
      <c r="D411" s="181"/>
      <c r="E411" s="181"/>
      <c r="F411" s="181"/>
      <c r="G411" s="181"/>
    </row>
    <row r="412" spans="1:7" x14ac:dyDescent="0.25">
      <c r="A412" s="205" t="s">
        <v>500</v>
      </c>
      <c r="B412" s="206" t="s">
        <v>378</v>
      </c>
      <c r="C412" s="181"/>
      <c r="D412" s="181"/>
      <c r="E412" s="181"/>
      <c r="F412" s="181"/>
      <c r="G412" s="181"/>
    </row>
    <row r="413" spans="1:7" x14ac:dyDescent="0.25">
      <c r="A413" s="183">
        <v>3</v>
      </c>
      <c r="B413" s="184" t="s">
        <v>10</v>
      </c>
      <c r="C413" s="185">
        <f>C414</f>
        <v>0</v>
      </c>
      <c r="D413" s="185">
        <f>D414</f>
        <v>0</v>
      </c>
      <c r="E413" s="185">
        <f>E414</f>
        <v>15000</v>
      </c>
      <c r="F413" s="185">
        <f>F414</f>
        <v>15000</v>
      </c>
      <c r="G413" s="185">
        <f>G414</f>
        <v>15000</v>
      </c>
    </row>
    <row r="414" spans="1:7" x14ac:dyDescent="0.25">
      <c r="A414" s="186">
        <v>32</v>
      </c>
      <c r="B414" s="187" t="s">
        <v>27</v>
      </c>
      <c r="C414" s="188">
        <f t="shared" ref="C414:G415" si="47">C415</f>
        <v>0</v>
      </c>
      <c r="D414" s="188">
        <f t="shared" si="47"/>
        <v>0</v>
      </c>
      <c r="E414" s="188">
        <f t="shared" si="47"/>
        <v>15000</v>
      </c>
      <c r="F414" s="188">
        <f t="shared" si="47"/>
        <v>15000</v>
      </c>
      <c r="G414" s="188">
        <f t="shared" si="47"/>
        <v>15000</v>
      </c>
    </row>
    <row r="415" spans="1:7" x14ac:dyDescent="0.25">
      <c r="A415" s="189">
        <v>322</v>
      </c>
      <c r="B415" s="190" t="s">
        <v>300</v>
      </c>
      <c r="C415" s="191">
        <f t="shared" si="47"/>
        <v>0</v>
      </c>
      <c r="D415" s="191">
        <f t="shared" si="47"/>
        <v>0</v>
      </c>
      <c r="E415" s="191">
        <f t="shared" si="47"/>
        <v>15000</v>
      </c>
      <c r="F415" s="191">
        <f>F416</f>
        <v>15000</v>
      </c>
      <c r="G415" s="191">
        <f>G416</f>
        <v>15000</v>
      </c>
    </row>
    <row r="416" spans="1:7" x14ac:dyDescent="0.25">
      <c r="A416" s="192">
        <v>3222</v>
      </c>
      <c r="B416" s="182" t="s">
        <v>333</v>
      </c>
      <c r="C416" s="181">
        <v>0</v>
      </c>
      <c r="D416" s="181">
        <v>0</v>
      </c>
      <c r="E416" s="181">
        <v>15000</v>
      </c>
      <c r="F416" s="181">
        <v>15000</v>
      </c>
      <c r="G416" s="181">
        <v>15000</v>
      </c>
    </row>
    <row r="417" spans="1:7" x14ac:dyDescent="0.25">
      <c r="A417" s="183">
        <v>6</v>
      </c>
      <c r="B417" s="184" t="s">
        <v>7</v>
      </c>
      <c r="C417" s="191">
        <f>C418</f>
        <v>0</v>
      </c>
      <c r="D417" s="191">
        <f>D418</f>
        <v>0</v>
      </c>
      <c r="E417" s="191">
        <f>E418</f>
        <v>15000</v>
      </c>
      <c r="F417" s="191">
        <f>F418</f>
        <v>15000</v>
      </c>
      <c r="G417" s="191">
        <f>G418</f>
        <v>15000</v>
      </c>
    </row>
    <row r="418" spans="1:7" x14ac:dyDescent="0.25">
      <c r="A418" s="186">
        <v>65</v>
      </c>
      <c r="B418" s="187" t="s">
        <v>358</v>
      </c>
      <c r="C418" s="188">
        <f t="shared" ref="C418:G419" si="48">C419</f>
        <v>0</v>
      </c>
      <c r="D418" s="188">
        <f t="shared" si="48"/>
        <v>0</v>
      </c>
      <c r="E418" s="188">
        <f t="shared" si="48"/>
        <v>15000</v>
      </c>
      <c r="F418" s="188">
        <f t="shared" si="48"/>
        <v>15000</v>
      </c>
      <c r="G418" s="188">
        <f t="shared" si="48"/>
        <v>15000</v>
      </c>
    </row>
    <row r="419" spans="1:7" x14ac:dyDescent="0.25">
      <c r="A419" s="189">
        <v>652</v>
      </c>
      <c r="B419" s="190" t="s">
        <v>359</v>
      </c>
      <c r="C419" s="191">
        <f t="shared" si="48"/>
        <v>0</v>
      </c>
      <c r="D419" s="191">
        <f t="shared" si="48"/>
        <v>0</v>
      </c>
      <c r="E419" s="191">
        <f t="shared" si="48"/>
        <v>15000</v>
      </c>
      <c r="F419" s="191">
        <f>F420</f>
        <v>15000</v>
      </c>
      <c r="G419" s="191">
        <f>G420</f>
        <v>15000</v>
      </c>
    </row>
    <row r="420" spans="1:7" x14ac:dyDescent="0.25">
      <c r="A420" s="192">
        <v>6526</v>
      </c>
      <c r="B420" s="182" t="s">
        <v>360</v>
      </c>
      <c r="C420" s="181">
        <v>0</v>
      </c>
      <c r="D420" s="181">
        <v>0</v>
      </c>
      <c r="E420" s="181">
        <v>15000</v>
      </c>
      <c r="F420" s="181">
        <v>15000</v>
      </c>
      <c r="G420" s="181">
        <v>15000</v>
      </c>
    </row>
    <row r="421" spans="1:7" ht="25.5" x14ac:dyDescent="0.25">
      <c r="A421" s="203" t="s">
        <v>371</v>
      </c>
      <c r="B421" s="203" t="s">
        <v>369</v>
      </c>
      <c r="C421" s="181"/>
      <c r="D421" s="181"/>
      <c r="E421" s="181"/>
      <c r="F421" s="181"/>
      <c r="G421" s="181"/>
    </row>
    <row r="422" spans="1:7" x14ac:dyDescent="0.25">
      <c r="A422" s="203" t="s">
        <v>376</v>
      </c>
      <c r="B422" s="203" t="s">
        <v>503</v>
      </c>
      <c r="C422" s="181"/>
      <c r="D422" s="181"/>
      <c r="E422" s="181"/>
      <c r="F422" s="181"/>
      <c r="G422" s="181"/>
    </row>
    <row r="423" spans="1:7" x14ac:dyDescent="0.25">
      <c r="A423" s="205" t="s">
        <v>502</v>
      </c>
      <c r="B423" s="206" t="s">
        <v>378</v>
      </c>
      <c r="C423" s="181"/>
      <c r="D423" s="181"/>
      <c r="E423" s="181"/>
      <c r="F423" s="181"/>
      <c r="G423" s="181"/>
    </row>
    <row r="424" spans="1:7" x14ac:dyDescent="0.25">
      <c r="A424" s="183">
        <v>3</v>
      </c>
      <c r="B424" s="184" t="s">
        <v>10</v>
      </c>
      <c r="C424" s="185">
        <f>C425</f>
        <v>0</v>
      </c>
      <c r="D424" s="185">
        <f>D425</f>
        <v>0</v>
      </c>
      <c r="E424" s="185">
        <f>E425</f>
        <v>3000</v>
      </c>
      <c r="F424" s="185">
        <f>F425</f>
        <v>3000</v>
      </c>
      <c r="G424" s="185">
        <f>G425</f>
        <v>3000</v>
      </c>
    </row>
    <row r="425" spans="1:7" x14ac:dyDescent="0.25">
      <c r="A425" s="186">
        <v>32</v>
      </c>
      <c r="B425" s="187" t="s">
        <v>27</v>
      </c>
      <c r="C425" s="188">
        <f t="shared" ref="C425:G426" si="49">C426</f>
        <v>0</v>
      </c>
      <c r="D425" s="188">
        <f t="shared" si="49"/>
        <v>0</v>
      </c>
      <c r="E425" s="188">
        <f t="shared" si="49"/>
        <v>3000</v>
      </c>
      <c r="F425" s="188">
        <f t="shared" si="49"/>
        <v>3000</v>
      </c>
      <c r="G425" s="188">
        <f t="shared" si="49"/>
        <v>3000</v>
      </c>
    </row>
    <row r="426" spans="1:7" x14ac:dyDescent="0.25">
      <c r="A426" s="189">
        <v>321</v>
      </c>
      <c r="B426" s="190" t="s">
        <v>329</v>
      </c>
      <c r="C426" s="191">
        <f t="shared" si="49"/>
        <v>0</v>
      </c>
      <c r="D426" s="191">
        <f t="shared" si="49"/>
        <v>0</v>
      </c>
      <c r="E426" s="191">
        <f t="shared" si="49"/>
        <v>3000</v>
      </c>
      <c r="F426" s="191">
        <f>F427</f>
        <v>3000</v>
      </c>
      <c r="G426" s="191">
        <f>G427</f>
        <v>3000</v>
      </c>
    </row>
    <row r="427" spans="1:7" x14ac:dyDescent="0.25">
      <c r="A427" s="192">
        <v>3211</v>
      </c>
      <c r="B427" s="182" t="s">
        <v>298</v>
      </c>
      <c r="C427" s="181">
        <v>0</v>
      </c>
      <c r="D427" s="181">
        <v>0</v>
      </c>
      <c r="E427" s="181">
        <v>3000</v>
      </c>
      <c r="F427" s="181">
        <v>3000</v>
      </c>
      <c r="G427" s="181">
        <v>3000</v>
      </c>
    </row>
    <row r="428" spans="1:7" x14ac:dyDescent="0.25">
      <c r="A428" s="183">
        <v>6</v>
      </c>
      <c r="B428" s="184" t="s">
        <v>7</v>
      </c>
      <c r="C428" s="185">
        <f>C430</f>
        <v>0</v>
      </c>
      <c r="D428" s="185">
        <f>D430</f>
        <v>0</v>
      </c>
      <c r="E428" s="185">
        <f>E430</f>
        <v>3000</v>
      </c>
      <c r="F428" s="185">
        <f>F430</f>
        <v>3000</v>
      </c>
      <c r="G428" s="185">
        <f>G430</f>
        <v>3000</v>
      </c>
    </row>
    <row r="429" spans="1:7" ht="30" x14ac:dyDescent="0.25">
      <c r="A429" s="186">
        <v>66</v>
      </c>
      <c r="B429" s="291" t="s">
        <v>361</v>
      </c>
      <c r="C429" s="292"/>
      <c r="D429" s="292"/>
      <c r="E429" s="188">
        <f>E430</f>
        <v>3000</v>
      </c>
      <c r="F429" s="188">
        <f t="shared" ref="F429:G429" si="50">F430</f>
        <v>3000</v>
      </c>
      <c r="G429" s="188">
        <f t="shared" si="50"/>
        <v>3000</v>
      </c>
    </row>
    <row r="430" spans="1:7" x14ac:dyDescent="0.25">
      <c r="A430" s="189">
        <v>663</v>
      </c>
      <c r="B430" s="190" t="s">
        <v>365</v>
      </c>
      <c r="C430" s="191">
        <f t="shared" ref="C430:G431" si="51">C431</f>
        <v>0</v>
      </c>
      <c r="D430" s="191">
        <f t="shared" si="51"/>
        <v>0</v>
      </c>
      <c r="E430" s="191">
        <f t="shared" si="51"/>
        <v>3000</v>
      </c>
      <c r="F430" s="191">
        <f t="shared" si="51"/>
        <v>3000</v>
      </c>
      <c r="G430" s="191">
        <f t="shared" si="51"/>
        <v>3000</v>
      </c>
    </row>
    <row r="431" spans="1:7" x14ac:dyDescent="0.25">
      <c r="A431" s="192">
        <v>6631</v>
      </c>
      <c r="B431" s="182" t="s">
        <v>366</v>
      </c>
      <c r="C431" s="196">
        <f t="shared" si="51"/>
        <v>0</v>
      </c>
      <c r="D431" s="196">
        <f t="shared" si="51"/>
        <v>0</v>
      </c>
      <c r="E431" s="196">
        <v>3000</v>
      </c>
      <c r="F431" s="196">
        <v>3000</v>
      </c>
      <c r="G431" s="196">
        <v>3000</v>
      </c>
    </row>
    <row r="432" spans="1:7" x14ac:dyDescent="0.25">
      <c r="A432" s="192">
        <v>6632</v>
      </c>
      <c r="B432" s="182" t="s">
        <v>425</v>
      </c>
      <c r="C432" s="181">
        <v>0</v>
      </c>
      <c r="D432" s="181">
        <v>0</v>
      </c>
      <c r="E432" s="181">
        <v>0</v>
      </c>
      <c r="F432" s="181">
        <v>0</v>
      </c>
      <c r="G432" s="181">
        <v>0</v>
      </c>
    </row>
    <row r="435" spans="1:7" x14ac:dyDescent="0.25">
      <c r="A435" s="162" t="s">
        <v>536</v>
      </c>
      <c r="B435" s="162"/>
      <c r="C435" s="160"/>
      <c r="D435" s="161"/>
      <c r="E435" s="161"/>
      <c r="F435" s="161"/>
      <c r="G435" s="161"/>
    </row>
    <row r="436" spans="1:7" x14ac:dyDescent="0.25">
      <c r="A436" s="162"/>
      <c r="B436" s="162"/>
      <c r="C436" s="165"/>
      <c r="D436" s="117"/>
      <c r="E436" s="117"/>
      <c r="F436" s="117"/>
      <c r="G436" s="117"/>
    </row>
    <row r="437" spans="1:7" x14ac:dyDescent="0.25">
      <c r="A437" s="162" t="s">
        <v>293</v>
      </c>
      <c r="B437" s="117" t="s">
        <v>294</v>
      </c>
      <c r="C437" s="117" t="s">
        <v>538</v>
      </c>
      <c r="D437" s="116"/>
      <c r="E437" s="116"/>
      <c r="F437" s="117"/>
      <c r="G437" s="117"/>
    </row>
    <row r="438" spans="1:7" ht="34.5" x14ac:dyDescent="0.25">
      <c r="A438" s="217" t="s">
        <v>463</v>
      </c>
      <c r="B438" s="117" t="s">
        <v>464</v>
      </c>
      <c r="C438" s="117" t="s">
        <v>465</v>
      </c>
      <c r="D438" s="116"/>
      <c r="E438" s="116"/>
      <c r="F438" s="117"/>
      <c r="G438" s="117"/>
    </row>
    <row r="439" spans="1:7" x14ac:dyDescent="0.25">
      <c r="A439" s="162"/>
      <c r="B439" s="117"/>
      <c r="C439" s="117"/>
      <c r="D439" s="116"/>
      <c r="E439" s="116"/>
      <c r="F439" s="117"/>
      <c r="G439" s="117"/>
    </row>
    <row r="440" spans="1:7" x14ac:dyDescent="0.25">
      <c r="A440" s="162" t="s">
        <v>295</v>
      </c>
      <c r="B440" s="117" t="s">
        <v>296</v>
      </c>
      <c r="C440" s="117" t="s">
        <v>418</v>
      </c>
      <c r="D440" s="116"/>
      <c r="E440" s="116"/>
      <c r="F440" s="117"/>
      <c r="G440" s="117"/>
    </row>
    <row r="441" spans="1:7" x14ac:dyDescent="0.25">
      <c r="A441" s="168"/>
      <c r="B441" s="116"/>
      <c r="C441" s="116"/>
      <c r="D441" s="116"/>
      <c r="E441" s="116"/>
      <c r="F441" s="116"/>
      <c r="G441" s="116"/>
    </row>
  </sheetData>
  <mergeCells count="2">
    <mergeCell ref="A1:G1"/>
    <mergeCell ref="A3:J3"/>
  </mergeCells>
  <pageMargins left="0.7" right="0.7" top="0.75" bottom="0.75" header="0.3" footer="0.3"/>
  <pageSetup paperSize="9" scale="85" fitToWidth="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5555"/>
  <sheetViews>
    <sheetView zoomScale="85" zoomScaleNormal="85" workbookViewId="0">
      <selection activeCell="B1" sqref="B1"/>
    </sheetView>
  </sheetViews>
  <sheetFormatPr defaultRowHeight="15" x14ac:dyDescent="0.25"/>
  <cols>
    <col min="1" max="1" width="7.28515625" style="169" customWidth="1"/>
    <col min="2" max="2" width="28.5703125" style="62" customWidth="1"/>
    <col min="3" max="3" width="21.28515625" style="172" customWidth="1"/>
    <col min="4" max="4" width="19.140625" style="172" customWidth="1"/>
    <col min="5" max="5" width="19.28515625" style="173" customWidth="1"/>
    <col min="6" max="6" width="21" style="173" customWidth="1"/>
    <col min="7" max="7" width="19.85546875" style="174" customWidth="1"/>
    <col min="8" max="8" width="19.28515625" style="178" customWidth="1"/>
    <col min="9" max="9" width="19" style="173" customWidth="1"/>
    <col min="10" max="10" width="18.140625" style="175" customWidth="1"/>
    <col min="11" max="14" width="20.28515625" style="176" customWidth="1"/>
    <col min="15" max="15" width="19.42578125" style="174" customWidth="1"/>
    <col min="16" max="16" width="16.42578125" style="177" customWidth="1"/>
    <col min="17" max="17" width="11.5703125" style="167" hidden="1" customWidth="1"/>
    <col min="18" max="18" width="17.85546875" style="62" customWidth="1"/>
    <col min="19" max="32" width="12.7109375" style="62" customWidth="1"/>
    <col min="33" max="255" width="9.140625" style="62"/>
    <col min="256" max="256" width="7.28515625" style="62" customWidth="1"/>
    <col min="257" max="257" width="24" style="62" customWidth="1"/>
    <col min="258" max="258" width="11" style="62" customWidth="1"/>
    <col min="259" max="259" width="9.28515625" style="62" customWidth="1"/>
    <col min="260" max="260" width="9.85546875" style="62" customWidth="1"/>
    <col min="261" max="261" width="9.28515625" style="62" customWidth="1"/>
    <col min="262" max="263" width="10" style="62" customWidth="1"/>
    <col min="264" max="264" width="0" style="62" hidden="1" customWidth="1"/>
    <col min="265" max="265" width="9.42578125" style="62" customWidth="1"/>
    <col min="266" max="266" width="10.85546875" style="62" customWidth="1"/>
    <col min="267" max="267" width="10.42578125" style="62" customWidth="1"/>
    <col min="268" max="268" width="10.85546875" style="62" customWidth="1"/>
    <col min="269" max="269" width="0" style="62" hidden="1" customWidth="1"/>
    <col min="270" max="270" width="11.5703125" style="62" customWidth="1"/>
    <col min="271" max="271" width="13.5703125" style="62" customWidth="1"/>
    <col min="272" max="272" width="16.42578125" style="62" customWidth="1"/>
    <col min="273" max="273" width="0" style="62" hidden="1" customWidth="1"/>
    <col min="274" max="274" width="17.85546875" style="62" customWidth="1"/>
    <col min="275" max="288" width="12.7109375" style="62" customWidth="1"/>
    <col min="289" max="511" width="9.140625" style="62"/>
    <col min="512" max="512" width="7.28515625" style="62" customWidth="1"/>
    <col min="513" max="513" width="24" style="62" customWidth="1"/>
    <col min="514" max="514" width="11" style="62" customWidth="1"/>
    <col min="515" max="515" width="9.28515625" style="62" customWidth="1"/>
    <col min="516" max="516" width="9.85546875" style="62" customWidth="1"/>
    <col min="517" max="517" width="9.28515625" style="62" customWidth="1"/>
    <col min="518" max="519" width="10" style="62" customWidth="1"/>
    <col min="520" max="520" width="0" style="62" hidden="1" customWidth="1"/>
    <col min="521" max="521" width="9.42578125" style="62" customWidth="1"/>
    <col min="522" max="522" width="10.85546875" style="62" customWidth="1"/>
    <col min="523" max="523" width="10.42578125" style="62" customWidth="1"/>
    <col min="524" max="524" width="10.85546875" style="62" customWidth="1"/>
    <col min="525" max="525" width="0" style="62" hidden="1" customWidth="1"/>
    <col min="526" max="526" width="11.5703125" style="62" customWidth="1"/>
    <col min="527" max="527" width="13.5703125" style="62" customWidth="1"/>
    <col min="528" max="528" width="16.42578125" style="62" customWidth="1"/>
    <col min="529" max="529" width="0" style="62" hidden="1" customWidth="1"/>
    <col min="530" max="530" width="17.85546875" style="62" customWidth="1"/>
    <col min="531" max="544" width="12.7109375" style="62" customWidth="1"/>
    <col min="545" max="767" width="9.140625" style="62"/>
    <col min="768" max="768" width="7.28515625" style="62" customWidth="1"/>
    <col min="769" max="769" width="24" style="62" customWidth="1"/>
    <col min="770" max="770" width="11" style="62" customWidth="1"/>
    <col min="771" max="771" width="9.28515625" style="62" customWidth="1"/>
    <col min="772" max="772" width="9.85546875" style="62" customWidth="1"/>
    <col min="773" max="773" width="9.28515625" style="62" customWidth="1"/>
    <col min="774" max="775" width="10" style="62" customWidth="1"/>
    <col min="776" max="776" width="0" style="62" hidden="1" customWidth="1"/>
    <col min="777" max="777" width="9.42578125" style="62" customWidth="1"/>
    <col min="778" max="778" width="10.85546875" style="62" customWidth="1"/>
    <col min="779" max="779" width="10.42578125" style="62" customWidth="1"/>
    <col min="780" max="780" width="10.85546875" style="62" customWidth="1"/>
    <col min="781" max="781" width="0" style="62" hidden="1" customWidth="1"/>
    <col min="782" max="782" width="11.5703125" style="62" customWidth="1"/>
    <col min="783" max="783" width="13.5703125" style="62" customWidth="1"/>
    <col min="784" max="784" width="16.42578125" style="62" customWidth="1"/>
    <col min="785" max="785" width="0" style="62" hidden="1" customWidth="1"/>
    <col min="786" max="786" width="17.85546875" style="62" customWidth="1"/>
    <col min="787" max="800" width="12.7109375" style="62" customWidth="1"/>
    <col min="801" max="1023" width="9.140625" style="62"/>
    <col min="1024" max="1024" width="7.28515625" style="62" customWidth="1"/>
    <col min="1025" max="1025" width="24" style="62" customWidth="1"/>
    <col min="1026" max="1026" width="11" style="62" customWidth="1"/>
    <col min="1027" max="1027" width="9.28515625" style="62" customWidth="1"/>
    <col min="1028" max="1028" width="9.85546875" style="62" customWidth="1"/>
    <col min="1029" max="1029" width="9.28515625" style="62" customWidth="1"/>
    <col min="1030" max="1031" width="10" style="62" customWidth="1"/>
    <col min="1032" max="1032" width="0" style="62" hidden="1" customWidth="1"/>
    <col min="1033" max="1033" width="9.42578125" style="62" customWidth="1"/>
    <col min="1034" max="1034" width="10.85546875" style="62" customWidth="1"/>
    <col min="1035" max="1035" width="10.42578125" style="62" customWidth="1"/>
    <col min="1036" max="1036" width="10.85546875" style="62" customWidth="1"/>
    <col min="1037" max="1037" width="0" style="62" hidden="1" customWidth="1"/>
    <col min="1038" max="1038" width="11.5703125" style="62" customWidth="1"/>
    <col min="1039" max="1039" width="13.5703125" style="62" customWidth="1"/>
    <col min="1040" max="1040" width="16.42578125" style="62" customWidth="1"/>
    <col min="1041" max="1041" width="0" style="62" hidden="1" customWidth="1"/>
    <col min="1042" max="1042" width="17.85546875" style="62" customWidth="1"/>
    <col min="1043" max="1056" width="12.7109375" style="62" customWidth="1"/>
    <col min="1057" max="1279" width="9.140625" style="62"/>
    <col min="1280" max="1280" width="7.28515625" style="62" customWidth="1"/>
    <col min="1281" max="1281" width="24" style="62" customWidth="1"/>
    <col min="1282" max="1282" width="11" style="62" customWidth="1"/>
    <col min="1283" max="1283" width="9.28515625" style="62" customWidth="1"/>
    <col min="1284" max="1284" width="9.85546875" style="62" customWidth="1"/>
    <col min="1285" max="1285" width="9.28515625" style="62" customWidth="1"/>
    <col min="1286" max="1287" width="10" style="62" customWidth="1"/>
    <col min="1288" max="1288" width="0" style="62" hidden="1" customWidth="1"/>
    <col min="1289" max="1289" width="9.42578125" style="62" customWidth="1"/>
    <col min="1290" max="1290" width="10.85546875" style="62" customWidth="1"/>
    <col min="1291" max="1291" width="10.42578125" style="62" customWidth="1"/>
    <col min="1292" max="1292" width="10.85546875" style="62" customWidth="1"/>
    <col min="1293" max="1293" width="0" style="62" hidden="1" customWidth="1"/>
    <col min="1294" max="1294" width="11.5703125" style="62" customWidth="1"/>
    <col min="1295" max="1295" width="13.5703125" style="62" customWidth="1"/>
    <col min="1296" max="1296" width="16.42578125" style="62" customWidth="1"/>
    <col min="1297" max="1297" width="0" style="62" hidden="1" customWidth="1"/>
    <col min="1298" max="1298" width="17.85546875" style="62" customWidth="1"/>
    <col min="1299" max="1312" width="12.7109375" style="62" customWidth="1"/>
    <col min="1313" max="1535" width="9.140625" style="62"/>
    <col min="1536" max="1536" width="7.28515625" style="62" customWidth="1"/>
    <col min="1537" max="1537" width="24" style="62" customWidth="1"/>
    <col min="1538" max="1538" width="11" style="62" customWidth="1"/>
    <col min="1539" max="1539" width="9.28515625" style="62" customWidth="1"/>
    <col min="1540" max="1540" width="9.85546875" style="62" customWidth="1"/>
    <col min="1541" max="1541" width="9.28515625" style="62" customWidth="1"/>
    <col min="1542" max="1543" width="10" style="62" customWidth="1"/>
    <col min="1544" max="1544" width="0" style="62" hidden="1" customWidth="1"/>
    <col min="1545" max="1545" width="9.42578125" style="62" customWidth="1"/>
    <col min="1546" max="1546" width="10.85546875" style="62" customWidth="1"/>
    <col min="1547" max="1547" width="10.42578125" style="62" customWidth="1"/>
    <col min="1548" max="1548" width="10.85546875" style="62" customWidth="1"/>
    <col min="1549" max="1549" width="0" style="62" hidden="1" customWidth="1"/>
    <col min="1550" max="1550" width="11.5703125" style="62" customWidth="1"/>
    <col min="1551" max="1551" width="13.5703125" style="62" customWidth="1"/>
    <col min="1552" max="1552" width="16.42578125" style="62" customWidth="1"/>
    <col min="1553" max="1553" width="0" style="62" hidden="1" customWidth="1"/>
    <col min="1554" max="1554" width="17.85546875" style="62" customWidth="1"/>
    <col min="1555" max="1568" width="12.7109375" style="62" customWidth="1"/>
    <col min="1569" max="1791" width="9.140625" style="62"/>
    <col min="1792" max="1792" width="7.28515625" style="62" customWidth="1"/>
    <col min="1793" max="1793" width="24" style="62" customWidth="1"/>
    <col min="1794" max="1794" width="11" style="62" customWidth="1"/>
    <col min="1795" max="1795" width="9.28515625" style="62" customWidth="1"/>
    <col min="1796" max="1796" width="9.85546875" style="62" customWidth="1"/>
    <col min="1797" max="1797" width="9.28515625" style="62" customWidth="1"/>
    <col min="1798" max="1799" width="10" style="62" customWidth="1"/>
    <col min="1800" max="1800" width="0" style="62" hidden="1" customWidth="1"/>
    <col min="1801" max="1801" width="9.42578125" style="62" customWidth="1"/>
    <col min="1802" max="1802" width="10.85546875" style="62" customWidth="1"/>
    <col min="1803" max="1803" width="10.42578125" style="62" customWidth="1"/>
    <col min="1804" max="1804" width="10.85546875" style="62" customWidth="1"/>
    <col min="1805" max="1805" width="0" style="62" hidden="1" customWidth="1"/>
    <col min="1806" max="1806" width="11.5703125" style="62" customWidth="1"/>
    <col min="1807" max="1807" width="13.5703125" style="62" customWidth="1"/>
    <col min="1808" max="1808" width="16.42578125" style="62" customWidth="1"/>
    <col min="1809" max="1809" width="0" style="62" hidden="1" customWidth="1"/>
    <col min="1810" max="1810" width="17.85546875" style="62" customWidth="1"/>
    <col min="1811" max="1824" width="12.7109375" style="62" customWidth="1"/>
    <col min="1825" max="2047" width="9.140625" style="62"/>
    <col min="2048" max="2048" width="7.28515625" style="62" customWidth="1"/>
    <col min="2049" max="2049" width="24" style="62" customWidth="1"/>
    <col min="2050" max="2050" width="11" style="62" customWidth="1"/>
    <col min="2051" max="2051" width="9.28515625" style="62" customWidth="1"/>
    <col min="2052" max="2052" width="9.85546875" style="62" customWidth="1"/>
    <col min="2053" max="2053" width="9.28515625" style="62" customWidth="1"/>
    <col min="2054" max="2055" width="10" style="62" customWidth="1"/>
    <col min="2056" max="2056" width="0" style="62" hidden="1" customWidth="1"/>
    <col min="2057" max="2057" width="9.42578125" style="62" customWidth="1"/>
    <col min="2058" max="2058" width="10.85546875" style="62" customWidth="1"/>
    <col min="2059" max="2059" width="10.42578125" style="62" customWidth="1"/>
    <col min="2060" max="2060" width="10.85546875" style="62" customWidth="1"/>
    <col min="2061" max="2061" width="0" style="62" hidden="1" customWidth="1"/>
    <col min="2062" max="2062" width="11.5703125" style="62" customWidth="1"/>
    <col min="2063" max="2063" width="13.5703125" style="62" customWidth="1"/>
    <col min="2064" max="2064" width="16.42578125" style="62" customWidth="1"/>
    <col min="2065" max="2065" width="0" style="62" hidden="1" customWidth="1"/>
    <col min="2066" max="2066" width="17.85546875" style="62" customWidth="1"/>
    <col min="2067" max="2080" width="12.7109375" style="62" customWidth="1"/>
    <col min="2081" max="2303" width="9.140625" style="62"/>
    <col min="2304" max="2304" width="7.28515625" style="62" customWidth="1"/>
    <col min="2305" max="2305" width="24" style="62" customWidth="1"/>
    <col min="2306" max="2306" width="11" style="62" customWidth="1"/>
    <col min="2307" max="2307" width="9.28515625" style="62" customWidth="1"/>
    <col min="2308" max="2308" width="9.85546875" style="62" customWidth="1"/>
    <col min="2309" max="2309" width="9.28515625" style="62" customWidth="1"/>
    <col min="2310" max="2311" width="10" style="62" customWidth="1"/>
    <col min="2312" max="2312" width="0" style="62" hidden="1" customWidth="1"/>
    <col min="2313" max="2313" width="9.42578125" style="62" customWidth="1"/>
    <col min="2314" max="2314" width="10.85546875" style="62" customWidth="1"/>
    <col min="2315" max="2315" width="10.42578125" style="62" customWidth="1"/>
    <col min="2316" max="2316" width="10.85546875" style="62" customWidth="1"/>
    <col min="2317" max="2317" width="0" style="62" hidden="1" customWidth="1"/>
    <col min="2318" max="2318" width="11.5703125" style="62" customWidth="1"/>
    <col min="2319" max="2319" width="13.5703125" style="62" customWidth="1"/>
    <col min="2320" max="2320" width="16.42578125" style="62" customWidth="1"/>
    <col min="2321" max="2321" width="0" style="62" hidden="1" customWidth="1"/>
    <col min="2322" max="2322" width="17.85546875" style="62" customWidth="1"/>
    <col min="2323" max="2336" width="12.7109375" style="62" customWidth="1"/>
    <col min="2337" max="2559" width="9.140625" style="62"/>
    <col min="2560" max="2560" width="7.28515625" style="62" customWidth="1"/>
    <col min="2561" max="2561" width="24" style="62" customWidth="1"/>
    <col min="2562" max="2562" width="11" style="62" customWidth="1"/>
    <col min="2563" max="2563" width="9.28515625" style="62" customWidth="1"/>
    <col min="2564" max="2564" width="9.85546875" style="62" customWidth="1"/>
    <col min="2565" max="2565" width="9.28515625" style="62" customWidth="1"/>
    <col min="2566" max="2567" width="10" style="62" customWidth="1"/>
    <col min="2568" max="2568" width="0" style="62" hidden="1" customWidth="1"/>
    <col min="2569" max="2569" width="9.42578125" style="62" customWidth="1"/>
    <col min="2570" max="2570" width="10.85546875" style="62" customWidth="1"/>
    <col min="2571" max="2571" width="10.42578125" style="62" customWidth="1"/>
    <col min="2572" max="2572" width="10.85546875" style="62" customWidth="1"/>
    <col min="2573" max="2573" width="0" style="62" hidden="1" customWidth="1"/>
    <col min="2574" max="2574" width="11.5703125" style="62" customWidth="1"/>
    <col min="2575" max="2575" width="13.5703125" style="62" customWidth="1"/>
    <col min="2576" max="2576" width="16.42578125" style="62" customWidth="1"/>
    <col min="2577" max="2577" width="0" style="62" hidden="1" customWidth="1"/>
    <col min="2578" max="2578" width="17.85546875" style="62" customWidth="1"/>
    <col min="2579" max="2592" width="12.7109375" style="62" customWidth="1"/>
    <col min="2593" max="2815" width="9.140625" style="62"/>
    <col min="2816" max="2816" width="7.28515625" style="62" customWidth="1"/>
    <col min="2817" max="2817" width="24" style="62" customWidth="1"/>
    <col min="2818" max="2818" width="11" style="62" customWidth="1"/>
    <col min="2819" max="2819" width="9.28515625" style="62" customWidth="1"/>
    <col min="2820" max="2820" width="9.85546875" style="62" customWidth="1"/>
    <col min="2821" max="2821" width="9.28515625" style="62" customWidth="1"/>
    <col min="2822" max="2823" width="10" style="62" customWidth="1"/>
    <col min="2824" max="2824" width="0" style="62" hidden="1" customWidth="1"/>
    <col min="2825" max="2825" width="9.42578125" style="62" customWidth="1"/>
    <col min="2826" max="2826" width="10.85546875" style="62" customWidth="1"/>
    <col min="2827" max="2827" width="10.42578125" style="62" customWidth="1"/>
    <col min="2828" max="2828" width="10.85546875" style="62" customWidth="1"/>
    <col min="2829" max="2829" width="0" style="62" hidden="1" customWidth="1"/>
    <col min="2830" max="2830" width="11.5703125" style="62" customWidth="1"/>
    <col min="2831" max="2831" width="13.5703125" style="62" customWidth="1"/>
    <col min="2832" max="2832" width="16.42578125" style="62" customWidth="1"/>
    <col min="2833" max="2833" width="0" style="62" hidden="1" customWidth="1"/>
    <col min="2834" max="2834" width="17.85546875" style="62" customWidth="1"/>
    <col min="2835" max="2848" width="12.7109375" style="62" customWidth="1"/>
    <col min="2849" max="3071" width="9.140625" style="62"/>
    <col min="3072" max="3072" width="7.28515625" style="62" customWidth="1"/>
    <col min="3073" max="3073" width="24" style="62" customWidth="1"/>
    <col min="3074" max="3074" width="11" style="62" customWidth="1"/>
    <col min="3075" max="3075" width="9.28515625" style="62" customWidth="1"/>
    <col min="3076" max="3076" width="9.85546875" style="62" customWidth="1"/>
    <col min="3077" max="3077" width="9.28515625" style="62" customWidth="1"/>
    <col min="3078" max="3079" width="10" style="62" customWidth="1"/>
    <col min="3080" max="3080" width="0" style="62" hidden="1" customWidth="1"/>
    <col min="3081" max="3081" width="9.42578125" style="62" customWidth="1"/>
    <col min="3082" max="3082" width="10.85546875" style="62" customWidth="1"/>
    <col min="3083" max="3083" width="10.42578125" style="62" customWidth="1"/>
    <col min="3084" max="3084" width="10.85546875" style="62" customWidth="1"/>
    <col min="3085" max="3085" width="0" style="62" hidden="1" customWidth="1"/>
    <col min="3086" max="3086" width="11.5703125" style="62" customWidth="1"/>
    <col min="3087" max="3087" width="13.5703125" style="62" customWidth="1"/>
    <col min="3088" max="3088" width="16.42578125" style="62" customWidth="1"/>
    <col min="3089" max="3089" width="0" style="62" hidden="1" customWidth="1"/>
    <col min="3090" max="3090" width="17.85546875" style="62" customWidth="1"/>
    <col min="3091" max="3104" width="12.7109375" style="62" customWidth="1"/>
    <col min="3105" max="3327" width="9.140625" style="62"/>
    <col min="3328" max="3328" width="7.28515625" style="62" customWidth="1"/>
    <col min="3329" max="3329" width="24" style="62" customWidth="1"/>
    <col min="3330" max="3330" width="11" style="62" customWidth="1"/>
    <col min="3331" max="3331" width="9.28515625" style="62" customWidth="1"/>
    <col min="3332" max="3332" width="9.85546875" style="62" customWidth="1"/>
    <col min="3333" max="3333" width="9.28515625" style="62" customWidth="1"/>
    <col min="3334" max="3335" width="10" style="62" customWidth="1"/>
    <col min="3336" max="3336" width="0" style="62" hidden="1" customWidth="1"/>
    <col min="3337" max="3337" width="9.42578125" style="62" customWidth="1"/>
    <col min="3338" max="3338" width="10.85546875" style="62" customWidth="1"/>
    <col min="3339" max="3339" width="10.42578125" style="62" customWidth="1"/>
    <col min="3340" max="3340" width="10.85546875" style="62" customWidth="1"/>
    <col min="3341" max="3341" width="0" style="62" hidden="1" customWidth="1"/>
    <col min="3342" max="3342" width="11.5703125" style="62" customWidth="1"/>
    <col min="3343" max="3343" width="13.5703125" style="62" customWidth="1"/>
    <col min="3344" max="3344" width="16.42578125" style="62" customWidth="1"/>
    <col min="3345" max="3345" width="0" style="62" hidden="1" customWidth="1"/>
    <col min="3346" max="3346" width="17.85546875" style="62" customWidth="1"/>
    <col min="3347" max="3360" width="12.7109375" style="62" customWidth="1"/>
    <col min="3361" max="3583" width="9.140625" style="62"/>
    <col min="3584" max="3584" width="7.28515625" style="62" customWidth="1"/>
    <col min="3585" max="3585" width="24" style="62" customWidth="1"/>
    <col min="3586" max="3586" width="11" style="62" customWidth="1"/>
    <col min="3587" max="3587" width="9.28515625" style="62" customWidth="1"/>
    <col min="3588" max="3588" width="9.85546875" style="62" customWidth="1"/>
    <col min="3589" max="3589" width="9.28515625" style="62" customWidth="1"/>
    <col min="3590" max="3591" width="10" style="62" customWidth="1"/>
    <col min="3592" max="3592" width="0" style="62" hidden="1" customWidth="1"/>
    <col min="3593" max="3593" width="9.42578125" style="62" customWidth="1"/>
    <col min="3594" max="3594" width="10.85546875" style="62" customWidth="1"/>
    <col min="3595" max="3595" width="10.42578125" style="62" customWidth="1"/>
    <col min="3596" max="3596" width="10.85546875" style="62" customWidth="1"/>
    <col min="3597" max="3597" width="0" style="62" hidden="1" customWidth="1"/>
    <col min="3598" max="3598" width="11.5703125" style="62" customWidth="1"/>
    <col min="3599" max="3599" width="13.5703125" style="62" customWidth="1"/>
    <col min="3600" max="3600" width="16.42578125" style="62" customWidth="1"/>
    <col min="3601" max="3601" width="0" style="62" hidden="1" customWidth="1"/>
    <col min="3602" max="3602" width="17.85546875" style="62" customWidth="1"/>
    <col min="3603" max="3616" width="12.7109375" style="62" customWidth="1"/>
    <col min="3617" max="3839" width="9.140625" style="62"/>
    <col min="3840" max="3840" width="7.28515625" style="62" customWidth="1"/>
    <col min="3841" max="3841" width="24" style="62" customWidth="1"/>
    <col min="3842" max="3842" width="11" style="62" customWidth="1"/>
    <col min="3843" max="3843" width="9.28515625" style="62" customWidth="1"/>
    <col min="3844" max="3844" width="9.85546875" style="62" customWidth="1"/>
    <col min="3845" max="3845" width="9.28515625" style="62" customWidth="1"/>
    <col min="3846" max="3847" width="10" style="62" customWidth="1"/>
    <col min="3848" max="3848" width="0" style="62" hidden="1" customWidth="1"/>
    <col min="3849" max="3849" width="9.42578125" style="62" customWidth="1"/>
    <col min="3850" max="3850" width="10.85546875" style="62" customWidth="1"/>
    <col min="3851" max="3851" width="10.42578125" style="62" customWidth="1"/>
    <col min="3852" max="3852" width="10.85546875" style="62" customWidth="1"/>
    <col min="3853" max="3853" width="0" style="62" hidden="1" customWidth="1"/>
    <col min="3854" max="3854" width="11.5703125" style="62" customWidth="1"/>
    <col min="3855" max="3855" width="13.5703125" style="62" customWidth="1"/>
    <col min="3856" max="3856" width="16.42578125" style="62" customWidth="1"/>
    <col min="3857" max="3857" width="0" style="62" hidden="1" customWidth="1"/>
    <col min="3858" max="3858" width="17.85546875" style="62" customWidth="1"/>
    <col min="3859" max="3872" width="12.7109375" style="62" customWidth="1"/>
    <col min="3873" max="4095" width="9.140625" style="62"/>
    <col min="4096" max="4096" width="7.28515625" style="62" customWidth="1"/>
    <col min="4097" max="4097" width="24" style="62" customWidth="1"/>
    <col min="4098" max="4098" width="11" style="62" customWidth="1"/>
    <col min="4099" max="4099" width="9.28515625" style="62" customWidth="1"/>
    <col min="4100" max="4100" width="9.85546875" style="62" customWidth="1"/>
    <col min="4101" max="4101" width="9.28515625" style="62" customWidth="1"/>
    <col min="4102" max="4103" width="10" style="62" customWidth="1"/>
    <col min="4104" max="4104" width="0" style="62" hidden="1" customWidth="1"/>
    <col min="4105" max="4105" width="9.42578125" style="62" customWidth="1"/>
    <col min="4106" max="4106" width="10.85546875" style="62" customWidth="1"/>
    <col min="4107" max="4107" width="10.42578125" style="62" customWidth="1"/>
    <col min="4108" max="4108" width="10.85546875" style="62" customWidth="1"/>
    <col min="4109" max="4109" width="0" style="62" hidden="1" customWidth="1"/>
    <col min="4110" max="4110" width="11.5703125" style="62" customWidth="1"/>
    <col min="4111" max="4111" width="13.5703125" style="62" customWidth="1"/>
    <col min="4112" max="4112" width="16.42578125" style="62" customWidth="1"/>
    <col min="4113" max="4113" width="0" style="62" hidden="1" customWidth="1"/>
    <col min="4114" max="4114" width="17.85546875" style="62" customWidth="1"/>
    <col min="4115" max="4128" width="12.7109375" style="62" customWidth="1"/>
    <col min="4129" max="4351" width="9.140625" style="62"/>
    <col min="4352" max="4352" width="7.28515625" style="62" customWidth="1"/>
    <col min="4353" max="4353" width="24" style="62" customWidth="1"/>
    <col min="4354" max="4354" width="11" style="62" customWidth="1"/>
    <col min="4355" max="4355" width="9.28515625" style="62" customWidth="1"/>
    <col min="4356" max="4356" width="9.85546875" style="62" customWidth="1"/>
    <col min="4357" max="4357" width="9.28515625" style="62" customWidth="1"/>
    <col min="4358" max="4359" width="10" style="62" customWidth="1"/>
    <col min="4360" max="4360" width="0" style="62" hidden="1" customWidth="1"/>
    <col min="4361" max="4361" width="9.42578125" style="62" customWidth="1"/>
    <col min="4362" max="4362" width="10.85546875" style="62" customWidth="1"/>
    <col min="4363" max="4363" width="10.42578125" style="62" customWidth="1"/>
    <col min="4364" max="4364" width="10.85546875" style="62" customWidth="1"/>
    <col min="4365" max="4365" width="0" style="62" hidden="1" customWidth="1"/>
    <col min="4366" max="4366" width="11.5703125" style="62" customWidth="1"/>
    <col min="4367" max="4367" width="13.5703125" style="62" customWidth="1"/>
    <col min="4368" max="4368" width="16.42578125" style="62" customWidth="1"/>
    <col min="4369" max="4369" width="0" style="62" hidden="1" customWidth="1"/>
    <col min="4370" max="4370" width="17.85546875" style="62" customWidth="1"/>
    <col min="4371" max="4384" width="12.7109375" style="62" customWidth="1"/>
    <col min="4385" max="4607" width="9.140625" style="62"/>
    <col min="4608" max="4608" width="7.28515625" style="62" customWidth="1"/>
    <col min="4609" max="4609" width="24" style="62" customWidth="1"/>
    <col min="4610" max="4610" width="11" style="62" customWidth="1"/>
    <col min="4611" max="4611" width="9.28515625" style="62" customWidth="1"/>
    <col min="4612" max="4612" width="9.85546875" style="62" customWidth="1"/>
    <col min="4613" max="4613" width="9.28515625" style="62" customWidth="1"/>
    <col min="4614" max="4615" width="10" style="62" customWidth="1"/>
    <col min="4616" max="4616" width="0" style="62" hidden="1" customWidth="1"/>
    <col min="4617" max="4617" width="9.42578125" style="62" customWidth="1"/>
    <col min="4618" max="4618" width="10.85546875" style="62" customWidth="1"/>
    <col min="4619" max="4619" width="10.42578125" style="62" customWidth="1"/>
    <col min="4620" max="4620" width="10.85546875" style="62" customWidth="1"/>
    <col min="4621" max="4621" width="0" style="62" hidden="1" customWidth="1"/>
    <col min="4622" max="4622" width="11.5703125" style="62" customWidth="1"/>
    <col min="4623" max="4623" width="13.5703125" style="62" customWidth="1"/>
    <col min="4624" max="4624" width="16.42578125" style="62" customWidth="1"/>
    <col min="4625" max="4625" width="0" style="62" hidden="1" customWidth="1"/>
    <col min="4626" max="4626" width="17.85546875" style="62" customWidth="1"/>
    <col min="4627" max="4640" width="12.7109375" style="62" customWidth="1"/>
    <col min="4641" max="4863" width="9.140625" style="62"/>
    <col min="4864" max="4864" width="7.28515625" style="62" customWidth="1"/>
    <col min="4865" max="4865" width="24" style="62" customWidth="1"/>
    <col min="4866" max="4866" width="11" style="62" customWidth="1"/>
    <col min="4867" max="4867" width="9.28515625" style="62" customWidth="1"/>
    <col min="4868" max="4868" width="9.85546875" style="62" customWidth="1"/>
    <col min="4869" max="4869" width="9.28515625" style="62" customWidth="1"/>
    <col min="4870" max="4871" width="10" style="62" customWidth="1"/>
    <col min="4872" max="4872" width="0" style="62" hidden="1" customWidth="1"/>
    <col min="4873" max="4873" width="9.42578125" style="62" customWidth="1"/>
    <col min="4874" max="4874" width="10.85546875" style="62" customWidth="1"/>
    <col min="4875" max="4875" width="10.42578125" style="62" customWidth="1"/>
    <col min="4876" max="4876" width="10.85546875" style="62" customWidth="1"/>
    <col min="4877" max="4877" width="0" style="62" hidden="1" customWidth="1"/>
    <col min="4878" max="4878" width="11.5703125" style="62" customWidth="1"/>
    <col min="4879" max="4879" width="13.5703125" style="62" customWidth="1"/>
    <col min="4880" max="4880" width="16.42578125" style="62" customWidth="1"/>
    <col min="4881" max="4881" width="0" style="62" hidden="1" customWidth="1"/>
    <col min="4882" max="4882" width="17.85546875" style="62" customWidth="1"/>
    <col min="4883" max="4896" width="12.7109375" style="62" customWidth="1"/>
    <col min="4897" max="5119" width="9.140625" style="62"/>
    <col min="5120" max="5120" width="7.28515625" style="62" customWidth="1"/>
    <col min="5121" max="5121" width="24" style="62" customWidth="1"/>
    <col min="5122" max="5122" width="11" style="62" customWidth="1"/>
    <col min="5123" max="5123" width="9.28515625" style="62" customWidth="1"/>
    <col min="5124" max="5124" width="9.85546875" style="62" customWidth="1"/>
    <col min="5125" max="5125" width="9.28515625" style="62" customWidth="1"/>
    <col min="5126" max="5127" width="10" style="62" customWidth="1"/>
    <col min="5128" max="5128" width="0" style="62" hidden="1" customWidth="1"/>
    <col min="5129" max="5129" width="9.42578125" style="62" customWidth="1"/>
    <col min="5130" max="5130" width="10.85546875" style="62" customWidth="1"/>
    <col min="5131" max="5131" width="10.42578125" style="62" customWidth="1"/>
    <col min="5132" max="5132" width="10.85546875" style="62" customWidth="1"/>
    <col min="5133" max="5133" width="0" style="62" hidden="1" customWidth="1"/>
    <col min="5134" max="5134" width="11.5703125" style="62" customWidth="1"/>
    <col min="5135" max="5135" width="13.5703125" style="62" customWidth="1"/>
    <col min="5136" max="5136" width="16.42578125" style="62" customWidth="1"/>
    <col min="5137" max="5137" width="0" style="62" hidden="1" customWidth="1"/>
    <col min="5138" max="5138" width="17.85546875" style="62" customWidth="1"/>
    <col min="5139" max="5152" width="12.7109375" style="62" customWidth="1"/>
    <col min="5153" max="5375" width="9.140625" style="62"/>
    <col min="5376" max="5376" width="7.28515625" style="62" customWidth="1"/>
    <col min="5377" max="5377" width="24" style="62" customWidth="1"/>
    <col min="5378" max="5378" width="11" style="62" customWidth="1"/>
    <col min="5379" max="5379" width="9.28515625" style="62" customWidth="1"/>
    <col min="5380" max="5380" width="9.85546875" style="62" customWidth="1"/>
    <col min="5381" max="5381" width="9.28515625" style="62" customWidth="1"/>
    <col min="5382" max="5383" width="10" style="62" customWidth="1"/>
    <col min="5384" max="5384" width="0" style="62" hidden="1" customWidth="1"/>
    <col min="5385" max="5385" width="9.42578125" style="62" customWidth="1"/>
    <col min="5386" max="5386" width="10.85546875" style="62" customWidth="1"/>
    <col min="5387" max="5387" width="10.42578125" style="62" customWidth="1"/>
    <col min="5388" max="5388" width="10.85546875" style="62" customWidth="1"/>
    <col min="5389" max="5389" width="0" style="62" hidden="1" customWidth="1"/>
    <col min="5390" max="5390" width="11.5703125" style="62" customWidth="1"/>
    <col min="5391" max="5391" width="13.5703125" style="62" customWidth="1"/>
    <col min="5392" max="5392" width="16.42578125" style="62" customWidth="1"/>
    <col min="5393" max="5393" width="0" style="62" hidden="1" customWidth="1"/>
    <col min="5394" max="5394" width="17.85546875" style="62" customWidth="1"/>
    <col min="5395" max="5408" width="12.7109375" style="62" customWidth="1"/>
    <col min="5409" max="5631" width="9.140625" style="62"/>
    <col min="5632" max="5632" width="7.28515625" style="62" customWidth="1"/>
    <col min="5633" max="5633" width="24" style="62" customWidth="1"/>
    <col min="5634" max="5634" width="11" style="62" customWidth="1"/>
    <col min="5635" max="5635" width="9.28515625" style="62" customWidth="1"/>
    <col min="5636" max="5636" width="9.85546875" style="62" customWidth="1"/>
    <col min="5637" max="5637" width="9.28515625" style="62" customWidth="1"/>
    <col min="5638" max="5639" width="10" style="62" customWidth="1"/>
    <col min="5640" max="5640" width="0" style="62" hidden="1" customWidth="1"/>
    <col min="5641" max="5641" width="9.42578125" style="62" customWidth="1"/>
    <col min="5642" max="5642" width="10.85546875" style="62" customWidth="1"/>
    <col min="5643" max="5643" width="10.42578125" style="62" customWidth="1"/>
    <col min="5644" max="5644" width="10.85546875" style="62" customWidth="1"/>
    <col min="5645" max="5645" width="0" style="62" hidden="1" customWidth="1"/>
    <col min="5646" max="5646" width="11.5703125" style="62" customWidth="1"/>
    <col min="5647" max="5647" width="13.5703125" style="62" customWidth="1"/>
    <col min="5648" max="5648" width="16.42578125" style="62" customWidth="1"/>
    <col min="5649" max="5649" width="0" style="62" hidden="1" customWidth="1"/>
    <col min="5650" max="5650" width="17.85546875" style="62" customWidth="1"/>
    <col min="5651" max="5664" width="12.7109375" style="62" customWidth="1"/>
    <col min="5665" max="5887" width="9.140625" style="62"/>
    <col min="5888" max="5888" width="7.28515625" style="62" customWidth="1"/>
    <col min="5889" max="5889" width="24" style="62" customWidth="1"/>
    <col min="5890" max="5890" width="11" style="62" customWidth="1"/>
    <col min="5891" max="5891" width="9.28515625" style="62" customWidth="1"/>
    <col min="5892" max="5892" width="9.85546875" style="62" customWidth="1"/>
    <col min="5893" max="5893" width="9.28515625" style="62" customWidth="1"/>
    <col min="5894" max="5895" width="10" style="62" customWidth="1"/>
    <col min="5896" max="5896" width="0" style="62" hidden="1" customWidth="1"/>
    <col min="5897" max="5897" width="9.42578125" style="62" customWidth="1"/>
    <col min="5898" max="5898" width="10.85546875" style="62" customWidth="1"/>
    <col min="5899" max="5899" width="10.42578125" style="62" customWidth="1"/>
    <col min="5900" max="5900" width="10.85546875" style="62" customWidth="1"/>
    <col min="5901" max="5901" width="0" style="62" hidden="1" customWidth="1"/>
    <col min="5902" max="5902" width="11.5703125" style="62" customWidth="1"/>
    <col min="5903" max="5903" width="13.5703125" style="62" customWidth="1"/>
    <col min="5904" max="5904" width="16.42578125" style="62" customWidth="1"/>
    <col min="5905" max="5905" width="0" style="62" hidden="1" customWidth="1"/>
    <col min="5906" max="5906" width="17.85546875" style="62" customWidth="1"/>
    <col min="5907" max="5920" width="12.7109375" style="62" customWidth="1"/>
    <col min="5921" max="6143" width="9.140625" style="62"/>
    <col min="6144" max="6144" width="7.28515625" style="62" customWidth="1"/>
    <col min="6145" max="6145" width="24" style="62" customWidth="1"/>
    <col min="6146" max="6146" width="11" style="62" customWidth="1"/>
    <col min="6147" max="6147" width="9.28515625" style="62" customWidth="1"/>
    <col min="6148" max="6148" width="9.85546875" style="62" customWidth="1"/>
    <col min="6149" max="6149" width="9.28515625" style="62" customWidth="1"/>
    <col min="6150" max="6151" width="10" style="62" customWidth="1"/>
    <col min="6152" max="6152" width="0" style="62" hidden="1" customWidth="1"/>
    <col min="6153" max="6153" width="9.42578125" style="62" customWidth="1"/>
    <col min="6154" max="6154" width="10.85546875" style="62" customWidth="1"/>
    <col min="6155" max="6155" width="10.42578125" style="62" customWidth="1"/>
    <col min="6156" max="6156" width="10.85546875" style="62" customWidth="1"/>
    <col min="6157" max="6157" width="0" style="62" hidden="1" customWidth="1"/>
    <col min="6158" max="6158" width="11.5703125" style="62" customWidth="1"/>
    <col min="6159" max="6159" width="13.5703125" style="62" customWidth="1"/>
    <col min="6160" max="6160" width="16.42578125" style="62" customWidth="1"/>
    <col min="6161" max="6161" width="0" style="62" hidden="1" customWidth="1"/>
    <col min="6162" max="6162" width="17.85546875" style="62" customWidth="1"/>
    <col min="6163" max="6176" width="12.7109375" style="62" customWidth="1"/>
    <col min="6177" max="6399" width="9.140625" style="62"/>
    <col min="6400" max="6400" width="7.28515625" style="62" customWidth="1"/>
    <col min="6401" max="6401" width="24" style="62" customWidth="1"/>
    <col min="6402" max="6402" width="11" style="62" customWidth="1"/>
    <col min="6403" max="6403" width="9.28515625" style="62" customWidth="1"/>
    <col min="6404" max="6404" width="9.85546875" style="62" customWidth="1"/>
    <col min="6405" max="6405" width="9.28515625" style="62" customWidth="1"/>
    <col min="6406" max="6407" width="10" style="62" customWidth="1"/>
    <col min="6408" max="6408" width="0" style="62" hidden="1" customWidth="1"/>
    <col min="6409" max="6409" width="9.42578125" style="62" customWidth="1"/>
    <col min="6410" max="6410" width="10.85546875" style="62" customWidth="1"/>
    <col min="6411" max="6411" width="10.42578125" style="62" customWidth="1"/>
    <col min="6412" max="6412" width="10.85546875" style="62" customWidth="1"/>
    <col min="6413" max="6413" width="0" style="62" hidden="1" customWidth="1"/>
    <col min="6414" max="6414" width="11.5703125" style="62" customWidth="1"/>
    <col min="6415" max="6415" width="13.5703125" style="62" customWidth="1"/>
    <col min="6416" max="6416" width="16.42578125" style="62" customWidth="1"/>
    <col min="6417" max="6417" width="0" style="62" hidden="1" customWidth="1"/>
    <col min="6418" max="6418" width="17.85546875" style="62" customWidth="1"/>
    <col min="6419" max="6432" width="12.7109375" style="62" customWidth="1"/>
    <col min="6433" max="6655" width="9.140625" style="62"/>
    <col min="6656" max="6656" width="7.28515625" style="62" customWidth="1"/>
    <col min="6657" max="6657" width="24" style="62" customWidth="1"/>
    <col min="6658" max="6658" width="11" style="62" customWidth="1"/>
    <col min="6659" max="6659" width="9.28515625" style="62" customWidth="1"/>
    <col min="6660" max="6660" width="9.85546875" style="62" customWidth="1"/>
    <col min="6661" max="6661" width="9.28515625" style="62" customWidth="1"/>
    <col min="6662" max="6663" width="10" style="62" customWidth="1"/>
    <col min="6664" max="6664" width="0" style="62" hidden="1" customWidth="1"/>
    <col min="6665" max="6665" width="9.42578125" style="62" customWidth="1"/>
    <col min="6666" max="6666" width="10.85546875" style="62" customWidth="1"/>
    <col min="6667" max="6667" width="10.42578125" style="62" customWidth="1"/>
    <col min="6668" max="6668" width="10.85546875" style="62" customWidth="1"/>
    <col min="6669" max="6669" width="0" style="62" hidden="1" customWidth="1"/>
    <col min="6670" max="6670" width="11.5703125" style="62" customWidth="1"/>
    <col min="6671" max="6671" width="13.5703125" style="62" customWidth="1"/>
    <col min="6672" max="6672" width="16.42578125" style="62" customWidth="1"/>
    <col min="6673" max="6673" width="0" style="62" hidden="1" customWidth="1"/>
    <col min="6674" max="6674" width="17.85546875" style="62" customWidth="1"/>
    <col min="6675" max="6688" width="12.7109375" style="62" customWidth="1"/>
    <col min="6689" max="6911" width="9.140625" style="62"/>
    <col min="6912" max="6912" width="7.28515625" style="62" customWidth="1"/>
    <col min="6913" max="6913" width="24" style="62" customWidth="1"/>
    <col min="6914" max="6914" width="11" style="62" customWidth="1"/>
    <col min="6915" max="6915" width="9.28515625" style="62" customWidth="1"/>
    <col min="6916" max="6916" width="9.85546875" style="62" customWidth="1"/>
    <col min="6917" max="6917" width="9.28515625" style="62" customWidth="1"/>
    <col min="6918" max="6919" width="10" style="62" customWidth="1"/>
    <col min="6920" max="6920" width="0" style="62" hidden="1" customWidth="1"/>
    <col min="6921" max="6921" width="9.42578125" style="62" customWidth="1"/>
    <col min="6922" max="6922" width="10.85546875" style="62" customWidth="1"/>
    <col min="6923" max="6923" width="10.42578125" style="62" customWidth="1"/>
    <col min="6924" max="6924" width="10.85546875" style="62" customWidth="1"/>
    <col min="6925" max="6925" width="0" style="62" hidden="1" customWidth="1"/>
    <col min="6926" max="6926" width="11.5703125" style="62" customWidth="1"/>
    <col min="6927" max="6927" width="13.5703125" style="62" customWidth="1"/>
    <col min="6928" max="6928" width="16.42578125" style="62" customWidth="1"/>
    <col min="6929" max="6929" width="0" style="62" hidden="1" customWidth="1"/>
    <col min="6930" max="6930" width="17.85546875" style="62" customWidth="1"/>
    <col min="6931" max="6944" width="12.7109375" style="62" customWidth="1"/>
    <col min="6945" max="7167" width="9.140625" style="62"/>
    <col min="7168" max="7168" width="7.28515625" style="62" customWidth="1"/>
    <col min="7169" max="7169" width="24" style="62" customWidth="1"/>
    <col min="7170" max="7170" width="11" style="62" customWidth="1"/>
    <col min="7171" max="7171" width="9.28515625" style="62" customWidth="1"/>
    <col min="7172" max="7172" width="9.85546875" style="62" customWidth="1"/>
    <col min="7173" max="7173" width="9.28515625" style="62" customWidth="1"/>
    <col min="7174" max="7175" width="10" style="62" customWidth="1"/>
    <col min="7176" max="7176" width="0" style="62" hidden="1" customWidth="1"/>
    <col min="7177" max="7177" width="9.42578125" style="62" customWidth="1"/>
    <col min="7178" max="7178" width="10.85546875" style="62" customWidth="1"/>
    <col min="7179" max="7179" width="10.42578125" style="62" customWidth="1"/>
    <col min="7180" max="7180" width="10.85546875" style="62" customWidth="1"/>
    <col min="7181" max="7181" width="0" style="62" hidden="1" customWidth="1"/>
    <col min="7182" max="7182" width="11.5703125" style="62" customWidth="1"/>
    <col min="7183" max="7183" width="13.5703125" style="62" customWidth="1"/>
    <col min="7184" max="7184" width="16.42578125" style="62" customWidth="1"/>
    <col min="7185" max="7185" width="0" style="62" hidden="1" customWidth="1"/>
    <col min="7186" max="7186" width="17.85546875" style="62" customWidth="1"/>
    <col min="7187" max="7200" width="12.7109375" style="62" customWidth="1"/>
    <col min="7201" max="7423" width="9.140625" style="62"/>
    <col min="7424" max="7424" width="7.28515625" style="62" customWidth="1"/>
    <col min="7425" max="7425" width="24" style="62" customWidth="1"/>
    <col min="7426" max="7426" width="11" style="62" customWidth="1"/>
    <col min="7427" max="7427" width="9.28515625" style="62" customWidth="1"/>
    <col min="7428" max="7428" width="9.85546875" style="62" customWidth="1"/>
    <col min="7429" max="7429" width="9.28515625" style="62" customWidth="1"/>
    <col min="7430" max="7431" width="10" style="62" customWidth="1"/>
    <col min="7432" max="7432" width="0" style="62" hidden="1" customWidth="1"/>
    <col min="7433" max="7433" width="9.42578125" style="62" customWidth="1"/>
    <col min="7434" max="7434" width="10.85546875" style="62" customWidth="1"/>
    <col min="7435" max="7435" width="10.42578125" style="62" customWidth="1"/>
    <col min="7436" max="7436" width="10.85546875" style="62" customWidth="1"/>
    <col min="7437" max="7437" width="0" style="62" hidden="1" customWidth="1"/>
    <col min="7438" max="7438" width="11.5703125" style="62" customWidth="1"/>
    <col min="7439" max="7439" width="13.5703125" style="62" customWidth="1"/>
    <col min="7440" max="7440" width="16.42578125" style="62" customWidth="1"/>
    <col min="7441" max="7441" width="0" style="62" hidden="1" customWidth="1"/>
    <col min="7442" max="7442" width="17.85546875" style="62" customWidth="1"/>
    <col min="7443" max="7456" width="12.7109375" style="62" customWidth="1"/>
    <col min="7457" max="7679" width="9.140625" style="62"/>
    <col min="7680" max="7680" width="7.28515625" style="62" customWidth="1"/>
    <col min="7681" max="7681" width="24" style="62" customWidth="1"/>
    <col min="7682" max="7682" width="11" style="62" customWidth="1"/>
    <col min="7683" max="7683" width="9.28515625" style="62" customWidth="1"/>
    <col min="7684" max="7684" width="9.85546875" style="62" customWidth="1"/>
    <col min="7685" max="7685" width="9.28515625" style="62" customWidth="1"/>
    <col min="7686" max="7687" width="10" style="62" customWidth="1"/>
    <col min="7688" max="7688" width="0" style="62" hidden="1" customWidth="1"/>
    <col min="7689" max="7689" width="9.42578125" style="62" customWidth="1"/>
    <col min="7690" max="7690" width="10.85546875" style="62" customWidth="1"/>
    <col min="7691" max="7691" width="10.42578125" style="62" customWidth="1"/>
    <col min="7692" max="7692" width="10.85546875" style="62" customWidth="1"/>
    <col min="7693" max="7693" width="0" style="62" hidden="1" customWidth="1"/>
    <col min="7694" max="7694" width="11.5703125" style="62" customWidth="1"/>
    <col min="7695" max="7695" width="13.5703125" style="62" customWidth="1"/>
    <col min="7696" max="7696" width="16.42578125" style="62" customWidth="1"/>
    <col min="7697" max="7697" width="0" style="62" hidden="1" customWidth="1"/>
    <col min="7698" max="7698" width="17.85546875" style="62" customWidth="1"/>
    <col min="7699" max="7712" width="12.7109375" style="62" customWidth="1"/>
    <col min="7713" max="7935" width="9.140625" style="62"/>
    <col min="7936" max="7936" width="7.28515625" style="62" customWidth="1"/>
    <col min="7937" max="7937" width="24" style="62" customWidth="1"/>
    <col min="7938" max="7938" width="11" style="62" customWidth="1"/>
    <col min="7939" max="7939" width="9.28515625" style="62" customWidth="1"/>
    <col min="7940" max="7940" width="9.85546875" style="62" customWidth="1"/>
    <col min="7941" max="7941" width="9.28515625" style="62" customWidth="1"/>
    <col min="7942" max="7943" width="10" style="62" customWidth="1"/>
    <col min="7944" max="7944" width="0" style="62" hidden="1" customWidth="1"/>
    <col min="7945" max="7945" width="9.42578125" style="62" customWidth="1"/>
    <col min="7946" max="7946" width="10.85546875" style="62" customWidth="1"/>
    <col min="7947" max="7947" width="10.42578125" style="62" customWidth="1"/>
    <col min="7948" max="7948" width="10.85546875" style="62" customWidth="1"/>
    <col min="7949" max="7949" width="0" style="62" hidden="1" customWidth="1"/>
    <col min="7950" max="7950" width="11.5703125" style="62" customWidth="1"/>
    <col min="7951" max="7951" width="13.5703125" style="62" customWidth="1"/>
    <col min="7952" max="7952" width="16.42578125" style="62" customWidth="1"/>
    <col min="7953" max="7953" width="0" style="62" hidden="1" customWidth="1"/>
    <col min="7954" max="7954" width="17.85546875" style="62" customWidth="1"/>
    <col min="7955" max="7968" width="12.7109375" style="62" customWidth="1"/>
    <col min="7969" max="8191" width="9.140625" style="62"/>
    <col min="8192" max="8192" width="7.28515625" style="62" customWidth="1"/>
    <col min="8193" max="8193" width="24" style="62" customWidth="1"/>
    <col min="8194" max="8194" width="11" style="62" customWidth="1"/>
    <col min="8195" max="8195" width="9.28515625" style="62" customWidth="1"/>
    <col min="8196" max="8196" width="9.85546875" style="62" customWidth="1"/>
    <col min="8197" max="8197" width="9.28515625" style="62" customWidth="1"/>
    <col min="8198" max="8199" width="10" style="62" customWidth="1"/>
    <col min="8200" max="8200" width="0" style="62" hidden="1" customWidth="1"/>
    <col min="8201" max="8201" width="9.42578125" style="62" customWidth="1"/>
    <col min="8202" max="8202" width="10.85546875" style="62" customWidth="1"/>
    <col min="8203" max="8203" width="10.42578125" style="62" customWidth="1"/>
    <col min="8204" max="8204" width="10.85546875" style="62" customWidth="1"/>
    <col min="8205" max="8205" width="0" style="62" hidden="1" customWidth="1"/>
    <col min="8206" max="8206" width="11.5703125" style="62" customWidth="1"/>
    <col min="8207" max="8207" width="13.5703125" style="62" customWidth="1"/>
    <col min="8208" max="8208" width="16.42578125" style="62" customWidth="1"/>
    <col min="8209" max="8209" width="0" style="62" hidden="1" customWidth="1"/>
    <col min="8210" max="8210" width="17.85546875" style="62" customWidth="1"/>
    <col min="8211" max="8224" width="12.7109375" style="62" customWidth="1"/>
    <col min="8225" max="8447" width="9.140625" style="62"/>
    <col min="8448" max="8448" width="7.28515625" style="62" customWidth="1"/>
    <col min="8449" max="8449" width="24" style="62" customWidth="1"/>
    <col min="8450" max="8450" width="11" style="62" customWidth="1"/>
    <col min="8451" max="8451" width="9.28515625" style="62" customWidth="1"/>
    <col min="8452" max="8452" width="9.85546875" style="62" customWidth="1"/>
    <col min="8453" max="8453" width="9.28515625" style="62" customWidth="1"/>
    <col min="8454" max="8455" width="10" style="62" customWidth="1"/>
    <col min="8456" max="8456" width="0" style="62" hidden="1" customWidth="1"/>
    <col min="8457" max="8457" width="9.42578125" style="62" customWidth="1"/>
    <col min="8458" max="8458" width="10.85546875" style="62" customWidth="1"/>
    <col min="8459" max="8459" width="10.42578125" style="62" customWidth="1"/>
    <col min="8460" max="8460" width="10.85546875" style="62" customWidth="1"/>
    <col min="8461" max="8461" width="0" style="62" hidden="1" customWidth="1"/>
    <col min="8462" max="8462" width="11.5703125" style="62" customWidth="1"/>
    <col min="8463" max="8463" width="13.5703125" style="62" customWidth="1"/>
    <col min="8464" max="8464" width="16.42578125" style="62" customWidth="1"/>
    <col min="8465" max="8465" width="0" style="62" hidden="1" customWidth="1"/>
    <col min="8466" max="8466" width="17.85546875" style="62" customWidth="1"/>
    <col min="8467" max="8480" width="12.7109375" style="62" customWidth="1"/>
    <col min="8481" max="8703" width="9.140625" style="62"/>
    <col min="8704" max="8704" width="7.28515625" style="62" customWidth="1"/>
    <col min="8705" max="8705" width="24" style="62" customWidth="1"/>
    <col min="8706" max="8706" width="11" style="62" customWidth="1"/>
    <col min="8707" max="8707" width="9.28515625" style="62" customWidth="1"/>
    <col min="8708" max="8708" width="9.85546875" style="62" customWidth="1"/>
    <col min="8709" max="8709" width="9.28515625" style="62" customWidth="1"/>
    <col min="8710" max="8711" width="10" style="62" customWidth="1"/>
    <col min="8712" max="8712" width="0" style="62" hidden="1" customWidth="1"/>
    <col min="8713" max="8713" width="9.42578125" style="62" customWidth="1"/>
    <col min="8714" max="8714" width="10.85546875" style="62" customWidth="1"/>
    <col min="8715" max="8715" width="10.42578125" style="62" customWidth="1"/>
    <col min="8716" max="8716" width="10.85546875" style="62" customWidth="1"/>
    <col min="8717" max="8717" width="0" style="62" hidden="1" customWidth="1"/>
    <col min="8718" max="8718" width="11.5703125" style="62" customWidth="1"/>
    <col min="8719" max="8719" width="13.5703125" style="62" customWidth="1"/>
    <col min="8720" max="8720" width="16.42578125" style="62" customWidth="1"/>
    <col min="8721" max="8721" width="0" style="62" hidden="1" customWidth="1"/>
    <col min="8722" max="8722" width="17.85546875" style="62" customWidth="1"/>
    <col min="8723" max="8736" width="12.7109375" style="62" customWidth="1"/>
    <col min="8737" max="8959" width="9.140625" style="62"/>
    <col min="8960" max="8960" width="7.28515625" style="62" customWidth="1"/>
    <col min="8961" max="8961" width="24" style="62" customWidth="1"/>
    <col min="8962" max="8962" width="11" style="62" customWidth="1"/>
    <col min="8963" max="8963" width="9.28515625" style="62" customWidth="1"/>
    <col min="8964" max="8964" width="9.85546875" style="62" customWidth="1"/>
    <col min="8965" max="8965" width="9.28515625" style="62" customWidth="1"/>
    <col min="8966" max="8967" width="10" style="62" customWidth="1"/>
    <col min="8968" max="8968" width="0" style="62" hidden="1" customWidth="1"/>
    <col min="8969" max="8969" width="9.42578125" style="62" customWidth="1"/>
    <col min="8970" max="8970" width="10.85546875" style="62" customWidth="1"/>
    <col min="8971" max="8971" width="10.42578125" style="62" customWidth="1"/>
    <col min="8972" max="8972" width="10.85546875" style="62" customWidth="1"/>
    <col min="8973" max="8973" width="0" style="62" hidden="1" customWidth="1"/>
    <col min="8974" max="8974" width="11.5703125" style="62" customWidth="1"/>
    <col min="8975" max="8975" width="13.5703125" style="62" customWidth="1"/>
    <col min="8976" max="8976" width="16.42578125" style="62" customWidth="1"/>
    <col min="8977" max="8977" width="0" style="62" hidden="1" customWidth="1"/>
    <col min="8978" max="8978" width="17.85546875" style="62" customWidth="1"/>
    <col min="8979" max="8992" width="12.7109375" style="62" customWidth="1"/>
    <col min="8993" max="9215" width="9.140625" style="62"/>
    <col min="9216" max="9216" width="7.28515625" style="62" customWidth="1"/>
    <col min="9217" max="9217" width="24" style="62" customWidth="1"/>
    <col min="9218" max="9218" width="11" style="62" customWidth="1"/>
    <col min="9219" max="9219" width="9.28515625" style="62" customWidth="1"/>
    <col min="9220" max="9220" width="9.85546875" style="62" customWidth="1"/>
    <col min="9221" max="9221" width="9.28515625" style="62" customWidth="1"/>
    <col min="9222" max="9223" width="10" style="62" customWidth="1"/>
    <col min="9224" max="9224" width="0" style="62" hidden="1" customWidth="1"/>
    <col min="9225" max="9225" width="9.42578125" style="62" customWidth="1"/>
    <col min="9226" max="9226" width="10.85546875" style="62" customWidth="1"/>
    <col min="9227" max="9227" width="10.42578125" style="62" customWidth="1"/>
    <col min="9228" max="9228" width="10.85546875" style="62" customWidth="1"/>
    <col min="9229" max="9229" width="0" style="62" hidden="1" customWidth="1"/>
    <col min="9230" max="9230" width="11.5703125" style="62" customWidth="1"/>
    <col min="9231" max="9231" width="13.5703125" style="62" customWidth="1"/>
    <col min="9232" max="9232" width="16.42578125" style="62" customWidth="1"/>
    <col min="9233" max="9233" width="0" style="62" hidden="1" customWidth="1"/>
    <col min="9234" max="9234" width="17.85546875" style="62" customWidth="1"/>
    <col min="9235" max="9248" width="12.7109375" style="62" customWidth="1"/>
    <col min="9249" max="9471" width="9.140625" style="62"/>
    <col min="9472" max="9472" width="7.28515625" style="62" customWidth="1"/>
    <col min="9473" max="9473" width="24" style="62" customWidth="1"/>
    <col min="9474" max="9474" width="11" style="62" customWidth="1"/>
    <col min="9475" max="9475" width="9.28515625" style="62" customWidth="1"/>
    <col min="9476" max="9476" width="9.85546875" style="62" customWidth="1"/>
    <col min="9477" max="9477" width="9.28515625" style="62" customWidth="1"/>
    <col min="9478" max="9479" width="10" style="62" customWidth="1"/>
    <col min="9480" max="9480" width="0" style="62" hidden="1" customWidth="1"/>
    <col min="9481" max="9481" width="9.42578125" style="62" customWidth="1"/>
    <col min="9482" max="9482" width="10.85546875" style="62" customWidth="1"/>
    <col min="9483" max="9483" width="10.42578125" style="62" customWidth="1"/>
    <col min="9484" max="9484" width="10.85546875" style="62" customWidth="1"/>
    <col min="9485" max="9485" width="0" style="62" hidden="1" customWidth="1"/>
    <col min="9486" max="9486" width="11.5703125" style="62" customWidth="1"/>
    <col min="9487" max="9487" width="13.5703125" style="62" customWidth="1"/>
    <col min="9488" max="9488" width="16.42578125" style="62" customWidth="1"/>
    <col min="9489" max="9489" width="0" style="62" hidden="1" customWidth="1"/>
    <col min="9490" max="9490" width="17.85546875" style="62" customWidth="1"/>
    <col min="9491" max="9504" width="12.7109375" style="62" customWidth="1"/>
    <col min="9505" max="9727" width="9.140625" style="62"/>
    <col min="9728" max="9728" width="7.28515625" style="62" customWidth="1"/>
    <col min="9729" max="9729" width="24" style="62" customWidth="1"/>
    <col min="9730" max="9730" width="11" style="62" customWidth="1"/>
    <col min="9731" max="9731" width="9.28515625" style="62" customWidth="1"/>
    <col min="9732" max="9732" width="9.85546875" style="62" customWidth="1"/>
    <col min="9733" max="9733" width="9.28515625" style="62" customWidth="1"/>
    <col min="9734" max="9735" width="10" style="62" customWidth="1"/>
    <col min="9736" max="9736" width="0" style="62" hidden="1" customWidth="1"/>
    <col min="9737" max="9737" width="9.42578125" style="62" customWidth="1"/>
    <col min="9738" max="9738" width="10.85546875" style="62" customWidth="1"/>
    <col min="9739" max="9739" width="10.42578125" style="62" customWidth="1"/>
    <col min="9740" max="9740" width="10.85546875" style="62" customWidth="1"/>
    <col min="9741" max="9741" width="0" style="62" hidden="1" customWidth="1"/>
    <col min="9742" max="9742" width="11.5703125" style="62" customWidth="1"/>
    <col min="9743" max="9743" width="13.5703125" style="62" customWidth="1"/>
    <col min="9744" max="9744" width="16.42578125" style="62" customWidth="1"/>
    <col min="9745" max="9745" width="0" style="62" hidden="1" customWidth="1"/>
    <col min="9746" max="9746" width="17.85546875" style="62" customWidth="1"/>
    <col min="9747" max="9760" width="12.7109375" style="62" customWidth="1"/>
    <col min="9761" max="9983" width="9.140625" style="62"/>
    <col min="9984" max="9984" width="7.28515625" style="62" customWidth="1"/>
    <col min="9985" max="9985" width="24" style="62" customWidth="1"/>
    <col min="9986" max="9986" width="11" style="62" customWidth="1"/>
    <col min="9987" max="9987" width="9.28515625" style="62" customWidth="1"/>
    <col min="9988" max="9988" width="9.85546875" style="62" customWidth="1"/>
    <col min="9989" max="9989" width="9.28515625" style="62" customWidth="1"/>
    <col min="9990" max="9991" width="10" style="62" customWidth="1"/>
    <col min="9992" max="9992" width="0" style="62" hidden="1" customWidth="1"/>
    <col min="9993" max="9993" width="9.42578125" style="62" customWidth="1"/>
    <col min="9994" max="9994" width="10.85546875" style="62" customWidth="1"/>
    <col min="9995" max="9995" width="10.42578125" style="62" customWidth="1"/>
    <col min="9996" max="9996" width="10.85546875" style="62" customWidth="1"/>
    <col min="9997" max="9997" width="0" style="62" hidden="1" customWidth="1"/>
    <col min="9998" max="9998" width="11.5703125" style="62" customWidth="1"/>
    <col min="9999" max="9999" width="13.5703125" style="62" customWidth="1"/>
    <col min="10000" max="10000" width="16.42578125" style="62" customWidth="1"/>
    <col min="10001" max="10001" width="0" style="62" hidden="1" customWidth="1"/>
    <col min="10002" max="10002" width="17.85546875" style="62" customWidth="1"/>
    <col min="10003" max="10016" width="12.7109375" style="62" customWidth="1"/>
    <col min="10017" max="10239" width="9.140625" style="62"/>
    <col min="10240" max="10240" width="7.28515625" style="62" customWidth="1"/>
    <col min="10241" max="10241" width="24" style="62" customWidth="1"/>
    <col min="10242" max="10242" width="11" style="62" customWidth="1"/>
    <col min="10243" max="10243" width="9.28515625" style="62" customWidth="1"/>
    <col min="10244" max="10244" width="9.85546875" style="62" customWidth="1"/>
    <col min="10245" max="10245" width="9.28515625" style="62" customWidth="1"/>
    <col min="10246" max="10247" width="10" style="62" customWidth="1"/>
    <col min="10248" max="10248" width="0" style="62" hidden="1" customWidth="1"/>
    <col min="10249" max="10249" width="9.42578125" style="62" customWidth="1"/>
    <col min="10250" max="10250" width="10.85546875" style="62" customWidth="1"/>
    <col min="10251" max="10251" width="10.42578125" style="62" customWidth="1"/>
    <col min="10252" max="10252" width="10.85546875" style="62" customWidth="1"/>
    <col min="10253" max="10253" width="0" style="62" hidden="1" customWidth="1"/>
    <col min="10254" max="10254" width="11.5703125" style="62" customWidth="1"/>
    <col min="10255" max="10255" width="13.5703125" style="62" customWidth="1"/>
    <col min="10256" max="10256" width="16.42578125" style="62" customWidth="1"/>
    <col min="10257" max="10257" width="0" style="62" hidden="1" customWidth="1"/>
    <col min="10258" max="10258" width="17.85546875" style="62" customWidth="1"/>
    <col min="10259" max="10272" width="12.7109375" style="62" customWidth="1"/>
    <col min="10273" max="10495" width="9.140625" style="62"/>
    <col min="10496" max="10496" width="7.28515625" style="62" customWidth="1"/>
    <col min="10497" max="10497" width="24" style="62" customWidth="1"/>
    <col min="10498" max="10498" width="11" style="62" customWidth="1"/>
    <col min="10499" max="10499" width="9.28515625" style="62" customWidth="1"/>
    <col min="10500" max="10500" width="9.85546875" style="62" customWidth="1"/>
    <col min="10501" max="10501" width="9.28515625" style="62" customWidth="1"/>
    <col min="10502" max="10503" width="10" style="62" customWidth="1"/>
    <col min="10504" max="10504" width="0" style="62" hidden="1" customWidth="1"/>
    <col min="10505" max="10505" width="9.42578125" style="62" customWidth="1"/>
    <col min="10506" max="10506" width="10.85546875" style="62" customWidth="1"/>
    <col min="10507" max="10507" width="10.42578125" style="62" customWidth="1"/>
    <col min="10508" max="10508" width="10.85546875" style="62" customWidth="1"/>
    <col min="10509" max="10509" width="0" style="62" hidden="1" customWidth="1"/>
    <col min="10510" max="10510" width="11.5703125" style="62" customWidth="1"/>
    <col min="10511" max="10511" width="13.5703125" style="62" customWidth="1"/>
    <col min="10512" max="10512" width="16.42578125" style="62" customWidth="1"/>
    <col min="10513" max="10513" width="0" style="62" hidden="1" customWidth="1"/>
    <col min="10514" max="10514" width="17.85546875" style="62" customWidth="1"/>
    <col min="10515" max="10528" width="12.7109375" style="62" customWidth="1"/>
    <col min="10529" max="10751" width="9.140625" style="62"/>
    <col min="10752" max="10752" width="7.28515625" style="62" customWidth="1"/>
    <col min="10753" max="10753" width="24" style="62" customWidth="1"/>
    <col min="10754" max="10754" width="11" style="62" customWidth="1"/>
    <col min="10755" max="10755" width="9.28515625" style="62" customWidth="1"/>
    <col min="10756" max="10756" width="9.85546875" style="62" customWidth="1"/>
    <col min="10757" max="10757" width="9.28515625" style="62" customWidth="1"/>
    <col min="10758" max="10759" width="10" style="62" customWidth="1"/>
    <col min="10760" max="10760" width="0" style="62" hidden="1" customWidth="1"/>
    <col min="10761" max="10761" width="9.42578125" style="62" customWidth="1"/>
    <col min="10762" max="10762" width="10.85546875" style="62" customWidth="1"/>
    <col min="10763" max="10763" width="10.42578125" style="62" customWidth="1"/>
    <col min="10764" max="10764" width="10.85546875" style="62" customWidth="1"/>
    <col min="10765" max="10765" width="0" style="62" hidden="1" customWidth="1"/>
    <col min="10766" max="10766" width="11.5703125" style="62" customWidth="1"/>
    <col min="10767" max="10767" width="13.5703125" style="62" customWidth="1"/>
    <col min="10768" max="10768" width="16.42578125" style="62" customWidth="1"/>
    <col min="10769" max="10769" width="0" style="62" hidden="1" customWidth="1"/>
    <col min="10770" max="10770" width="17.85546875" style="62" customWidth="1"/>
    <col min="10771" max="10784" width="12.7109375" style="62" customWidth="1"/>
    <col min="10785" max="11007" width="9.140625" style="62"/>
    <col min="11008" max="11008" width="7.28515625" style="62" customWidth="1"/>
    <col min="11009" max="11009" width="24" style="62" customWidth="1"/>
    <col min="11010" max="11010" width="11" style="62" customWidth="1"/>
    <col min="11011" max="11011" width="9.28515625" style="62" customWidth="1"/>
    <col min="11012" max="11012" width="9.85546875" style="62" customWidth="1"/>
    <col min="11013" max="11013" width="9.28515625" style="62" customWidth="1"/>
    <col min="11014" max="11015" width="10" style="62" customWidth="1"/>
    <col min="11016" max="11016" width="0" style="62" hidden="1" customWidth="1"/>
    <col min="11017" max="11017" width="9.42578125" style="62" customWidth="1"/>
    <col min="11018" max="11018" width="10.85546875" style="62" customWidth="1"/>
    <col min="11019" max="11019" width="10.42578125" style="62" customWidth="1"/>
    <col min="11020" max="11020" width="10.85546875" style="62" customWidth="1"/>
    <col min="11021" max="11021" width="0" style="62" hidden="1" customWidth="1"/>
    <col min="11022" max="11022" width="11.5703125" style="62" customWidth="1"/>
    <col min="11023" max="11023" width="13.5703125" style="62" customWidth="1"/>
    <col min="11024" max="11024" width="16.42578125" style="62" customWidth="1"/>
    <col min="11025" max="11025" width="0" style="62" hidden="1" customWidth="1"/>
    <col min="11026" max="11026" width="17.85546875" style="62" customWidth="1"/>
    <col min="11027" max="11040" width="12.7109375" style="62" customWidth="1"/>
    <col min="11041" max="11263" width="9.140625" style="62"/>
    <col min="11264" max="11264" width="7.28515625" style="62" customWidth="1"/>
    <col min="11265" max="11265" width="24" style="62" customWidth="1"/>
    <col min="11266" max="11266" width="11" style="62" customWidth="1"/>
    <col min="11267" max="11267" width="9.28515625" style="62" customWidth="1"/>
    <col min="11268" max="11268" width="9.85546875" style="62" customWidth="1"/>
    <col min="11269" max="11269" width="9.28515625" style="62" customWidth="1"/>
    <col min="11270" max="11271" width="10" style="62" customWidth="1"/>
    <col min="11272" max="11272" width="0" style="62" hidden="1" customWidth="1"/>
    <col min="11273" max="11273" width="9.42578125" style="62" customWidth="1"/>
    <col min="11274" max="11274" width="10.85546875" style="62" customWidth="1"/>
    <col min="11275" max="11275" width="10.42578125" style="62" customWidth="1"/>
    <col min="11276" max="11276" width="10.85546875" style="62" customWidth="1"/>
    <col min="11277" max="11277" width="0" style="62" hidden="1" customWidth="1"/>
    <col min="11278" max="11278" width="11.5703125" style="62" customWidth="1"/>
    <col min="11279" max="11279" width="13.5703125" style="62" customWidth="1"/>
    <col min="11280" max="11280" width="16.42578125" style="62" customWidth="1"/>
    <col min="11281" max="11281" width="0" style="62" hidden="1" customWidth="1"/>
    <col min="11282" max="11282" width="17.85546875" style="62" customWidth="1"/>
    <col min="11283" max="11296" width="12.7109375" style="62" customWidth="1"/>
    <col min="11297" max="11519" width="9.140625" style="62"/>
    <col min="11520" max="11520" width="7.28515625" style="62" customWidth="1"/>
    <col min="11521" max="11521" width="24" style="62" customWidth="1"/>
    <col min="11522" max="11522" width="11" style="62" customWidth="1"/>
    <col min="11523" max="11523" width="9.28515625" style="62" customWidth="1"/>
    <col min="11524" max="11524" width="9.85546875" style="62" customWidth="1"/>
    <col min="11525" max="11525" width="9.28515625" style="62" customWidth="1"/>
    <col min="11526" max="11527" width="10" style="62" customWidth="1"/>
    <col min="11528" max="11528" width="0" style="62" hidden="1" customWidth="1"/>
    <col min="11529" max="11529" width="9.42578125" style="62" customWidth="1"/>
    <col min="11530" max="11530" width="10.85546875" style="62" customWidth="1"/>
    <col min="11531" max="11531" width="10.42578125" style="62" customWidth="1"/>
    <col min="11532" max="11532" width="10.85546875" style="62" customWidth="1"/>
    <col min="11533" max="11533" width="0" style="62" hidden="1" customWidth="1"/>
    <col min="11534" max="11534" width="11.5703125" style="62" customWidth="1"/>
    <col min="11535" max="11535" width="13.5703125" style="62" customWidth="1"/>
    <col min="11536" max="11536" width="16.42578125" style="62" customWidth="1"/>
    <col min="11537" max="11537" width="0" style="62" hidden="1" customWidth="1"/>
    <col min="11538" max="11538" width="17.85546875" style="62" customWidth="1"/>
    <col min="11539" max="11552" width="12.7109375" style="62" customWidth="1"/>
    <col min="11553" max="11775" width="9.140625" style="62"/>
    <col min="11776" max="11776" width="7.28515625" style="62" customWidth="1"/>
    <col min="11777" max="11777" width="24" style="62" customWidth="1"/>
    <col min="11778" max="11778" width="11" style="62" customWidth="1"/>
    <col min="11779" max="11779" width="9.28515625" style="62" customWidth="1"/>
    <col min="11780" max="11780" width="9.85546875" style="62" customWidth="1"/>
    <col min="11781" max="11781" width="9.28515625" style="62" customWidth="1"/>
    <col min="11782" max="11783" width="10" style="62" customWidth="1"/>
    <col min="11784" max="11784" width="0" style="62" hidden="1" customWidth="1"/>
    <col min="11785" max="11785" width="9.42578125" style="62" customWidth="1"/>
    <col min="11786" max="11786" width="10.85546875" style="62" customWidth="1"/>
    <col min="11787" max="11787" width="10.42578125" style="62" customWidth="1"/>
    <col min="11788" max="11788" width="10.85546875" style="62" customWidth="1"/>
    <col min="11789" max="11789" width="0" style="62" hidden="1" customWidth="1"/>
    <col min="11790" max="11790" width="11.5703125" style="62" customWidth="1"/>
    <col min="11791" max="11791" width="13.5703125" style="62" customWidth="1"/>
    <col min="11792" max="11792" width="16.42578125" style="62" customWidth="1"/>
    <col min="11793" max="11793" width="0" style="62" hidden="1" customWidth="1"/>
    <col min="11794" max="11794" width="17.85546875" style="62" customWidth="1"/>
    <col min="11795" max="11808" width="12.7109375" style="62" customWidth="1"/>
    <col min="11809" max="12031" width="9.140625" style="62"/>
    <col min="12032" max="12032" width="7.28515625" style="62" customWidth="1"/>
    <col min="12033" max="12033" width="24" style="62" customWidth="1"/>
    <col min="12034" max="12034" width="11" style="62" customWidth="1"/>
    <col min="12035" max="12035" width="9.28515625" style="62" customWidth="1"/>
    <col min="12036" max="12036" width="9.85546875" style="62" customWidth="1"/>
    <col min="12037" max="12037" width="9.28515625" style="62" customWidth="1"/>
    <col min="12038" max="12039" width="10" style="62" customWidth="1"/>
    <col min="12040" max="12040" width="0" style="62" hidden="1" customWidth="1"/>
    <col min="12041" max="12041" width="9.42578125" style="62" customWidth="1"/>
    <col min="12042" max="12042" width="10.85546875" style="62" customWidth="1"/>
    <col min="12043" max="12043" width="10.42578125" style="62" customWidth="1"/>
    <col min="12044" max="12044" width="10.85546875" style="62" customWidth="1"/>
    <col min="12045" max="12045" width="0" style="62" hidden="1" customWidth="1"/>
    <col min="12046" max="12046" width="11.5703125" style="62" customWidth="1"/>
    <col min="12047" max="12047" width="13.5703125" style="62" customWidth="1"/>
    <col min="12048" max="12048" width="16.42578125" style="62" customWidth="1"/>
    <col min="12049" max="12049" width="0" style="62" hidden="1" customWidth="1"/>
    <col min="12050" max="12050" width="17.85546875" style="62" customWidth="1"/>
    <col min="12051" max="12064" width="12.7109375" style="62" customWidth="1"/>
    <col min="12065" max="12287" width="9.140625" style="62"/>
    <col min="12288" max="12288" width="7.28515625" style="62" customWidth="1"/>
    <col min="12289" max="12289" width="24" style="62" customWidth="1"/>
    <col min="12290" max="12290" width="11" style="62" customWidth="1"/>
    <col min="12291" max="12291" width="9.28515625" style="62" customWidth="1"/>
    <col min="12292" max="12292" width="9.85546875" style="62" customWidth="1"/>
    <col min="12293" max="12293" width="9.28515625" style="62" customWidth="1"/>
    <col min="12294" max="12295" width="10" style="62" customWidth="1"/>
    <col min="12296" max="12296" width="0" style="62" hidden="1" customWidth="1"/>
    <col min="12297" max="12297" width="9.42578125" style="62" customWidth="1"/>
    <col min="12298" max="12298" width="10.85546875" style="62" customWidth="1"/>
    <col min="12299" max="12299" width="10.42578125" style="62" customWidth="1"/>
    <col min="12300" max="12300" width="10.85546875" style="62" customWidth="1"/>
    <col min="12301" max="12301" width="0" style="62" hidden="1" customWidth="1"/>
    <col min="12302" max="12302" width="11.5703125" style="62" customWidth="1"/>
    <col min="12303" max="12303" width="13.5703125" style="62" customWidth="1"/>
    <col min="12304" max="12304" width="16.42578125" style="62" customWidth="1"/>
    <col min="12305" max="12305" width="0" style="62" hidden="1" customWidth="1"/>
    <col min="12306" max="12306" width="17.85546875" style="62" customWidth="1"/>
    <col min="12307" max="12320" width="12.7109375" style="62" customWidth="1"/>
    <col min="12321" max="12543" width="9.140625" style="62"/>
    <col min="12544" max="12544" width="7.28515625" style="62" customWidth="1"/>
    <col min="12545" max="12545" width="24" style="62" customWidth="1"/>
    <col min="12546" max="12546" width="11" style="62" customWidth="1"/>
    <col min="12547" max="12547" width="9.28515625" style="62" customWidth="1"/>
    <col min="12548" max="12548" width="9.85546875" style="62" customWidth="1"/>
    <col min="12549" max="12549" width="9.28515625" style="62" customWidth="1"/>
    <col min="12550" max="12551" width="10" style="62" customWidth="1"/>
    <col min="12552" max="12552" width="0" style="62" hidden="1" customWidth="1"/>
    <col min="12553" max="12553" width="9.42578125" style="62" customWidth="1"/>
    <col min="12554" max="12554" width="10.85546875" style="62" customWidth="1"/>
    <col min="12555" max="12555" width="10.42578125" style="62" customWidth="1"/>
    <col min="12556" max="12556" width="10.85546875" style="62" customWidth="1"/>
    <col min="12557" max="12557" width="0" style="62" hidden="1" customWidth="1"/>
    <col min="12558" max="12558" width="11.5703125" style="62" customWidth="1"/>
    <col min="12559" max="12559" width="13.5703125" style="62" customWidth="1"/>
    <col min="12560" max="12560" width="16.42578125" style="62" customWidth="1"/>
    <col min="12561" max="12561" width="0" style="62" hidden="1" customWidth="1"/>
    <col min="12562" max="12562" width="17.85546875" style="62" customWidth="1"/>
    <col min="12563" max="12576" width="12.7109375" style="62" customWidth="1"/>
    <col min="12577" max="12799" width="9.140625" style="62"/>
    <col min="12800" max="12800" width="7.28515625" style="62" customWidth="1"/>
    <col min="12801" max="12801" width="24" style="62" customWidth="1"/>
    <col min="12802" max="12802" width="11" style="62" customWidth="1"/>
    <col min="12803" max="12803" width="9.28515625" style="62" customWidth="1"/>
    <col min="12804" max="12804" width="9.85546875" style="62" customWidth="1"/>
    <col min="12805" max="12805" width="9.28515625" style="62" customWidth="1"/>
    <col min="12806" max="12807" width="10" style="62" customWidth="1"/>
    <col min="12808" max="12808" width="0" style="62" hidden="1" customWidth="1"/>
    <col min="12809" max="12809" width="9.42578125" style="62" customWidth="1"/>
    <col min="12810" max="12810" width="10.85546875" style="62" customWidth="1"/>
    <col min="12811" max="12811" width="10.42578125" style="62" customWidth="1"/>
    <col min="12812" max="12812" width="10.85546875" style="62" customWidth="1"/>
    <col min="12813" max="12813" width="0" style="62" hidden="1" customWidth="1"/>
    <col min="12814" max="12814" width="11.5703125" style="62" customWidth="1"/>
    <col min="12815" max="12815" width="13.5703125" style="62" customWidth="1"/>
    <col min="12816" max="12816" width="16.42578125" style="62" customWidth="1"/>
    <col min="12817" max="12817" width="0" style="62" hidden="1" customWidth="1"/>
    <col min="12818" max="12818" width="17.85546875" style="62" customWidth="1"/>
    <col min="12819" max="12832" width="12.7109375" style="62" customWidth="1"/>
    <col min="12833" max="13055" width="9.140625" style="62"/>
    <col min="13056" max="13056" width="7.28515625" style="62" customWidth="1"/>
    <col min="13057" max="13057" width="24" style="62" customWidth="1"/>
    <col min="13058" max="13058" width="11" style="62" customWidth="1"/>
    <col min="13059" max="13059" width="9.28515625" style="62" customWidth="1"/>
    <col min="13060" max="13060" width="9.85546875" style="62" customWidth="1"/>
    <col min="13061" max="13061" width="9.28515625" style="62" customWidth="1"/>
    <col min="13062" max="13063" width="10" style="62" customWidth="1"/>
    <col min="13064" max="13064" width="0" style="62" hidden="1" customWidth="1"/>
    <col min="13065" max="13065" width="9.42578125" style="62" customWidth="1"/>
    <col min="13066" max="13066" width="10.85546875" style="62" customWidth="1"/>
    <col min="13067" max="13067" width="10.42578125" style="62" customWidth="1"/>
    <col min="13068" max="13068" width="10.85546875" style="62" customWidth="1"/>
    <col min="13069" max="13069" width="0" style="62" hidden="1" customWidth="1"/>
    <col min="13070" max="13070" width="11.5703125" style="62" customWidth="1"/>
    <col min="13071" max="13071" width="13.5703125" style="62" customWidth="1"/>
    <col min="13072" max="13072" width="16.42578125" style="62" customWidth="1"/>
    <col min="13073" max="13073" width="0" style="62" hidden="1" customWidth="1"/>
    <col min="13074" max="13074" width="17.85546875" style="62" customWidth="1"/>
    <col min="13075" max="13088" width="12.7109375" style="62" customWidth="1"/>
    <col min="13089" max="13311" width="9.140625" style="62"/>
    <col min="13312" max="13312" width="7.28515625" style="62" customWidth="1"/>
    <col min="13313" max="13313" width="24" style="62" customWidth="1"/>
    <col min="13314" max="13314" width="11" style="62" customWidth="1"/>
    <col min="13315" max="13315" width="9.28515625" style="62" customWidth="1"/>
    <col min="13316" max="13316" width="9.85546875" style="62" customWidth="1"/>
    <col min="13317" max="13317" width="9.28515625" style="62" customWidth="1"/>
    <col min="13318" max="13319" width="10" style="62" customWidth="1"/>
    <col min="13320" max="13320" width="0" style="62" hidden="1" customWidth="1"/>
    <col min="13321" max="13321" width="9.42578125" style="62" customWidth="1"/>
    <col min="13322" max="13322" width="10.85546875" style="62" customWidth="1"/>
    <col min="13323" max="13323" width="10.42578125" style="62" customWidth="1"/>
    <col min="13324" max="13324" width="10.85546875" style="62" customWidth="1"/>
    <col min="13325" max="13325" width="0" style="62" hidden="1" customWidth="1"/>
    <col min="13326" max="13326" width="11.5703125" style="62" customWidth="1"/>
    <col min="13327" max="13327" width="13.5703125" style="62" customWidth="1"/>
    <col min="13328" max="13328" width="16.42578125" style="62" customWidth="1"/>
    <col min="13329" max="13329" width="0" style="62" hidden="1" customWidth="1"/>
    <col min="13330" max="13330" width="17.85546875" style="62" customWidth="1"/>
    <col min="13331" max="13344" width="12.7109375" style="62" customWidth="1"/>
    <col min="13345" max="13567" width="9.140625" style="62"/>
    <col min="13568" max="13568" width="7.28515625" style="62" customWidth="1"/>
    <col min="13569" max="13569" width="24" style="62" customWidth="1"/>
    <col min="13570" max="13570" width="11" style="62" customWidth="1"/>
    <col min="13571" max="13571" width="9.28515625" style="62" customWidth="1"/>
    <col min="13572" max="13572" width="9.85546875" style="62" customWidth="1"/>
    <col min="13573" max="13573" width="9.28515625" style="62" customWidth="1"/>
    <col min="13574" max="13575" width="10" style="62" customWidth="1"/>
    <col min="13576" max="13576" width="0" style="62" hidden="1" customWidth="1"/>
    <col min="13577" max="13577" width="9.42578125" style="62" customWidth="1"/>
    <col min="13578" max="13578" width="10.85546875" style="62" customWidth="1"/>
    <col min="13579" max="13579" width="10.42578125" style="62" customWidth="1"/>
    <col min="13580" max="13580" width="10.85546875" style="62" customWidth="1"/>
    <col min="13581" max="13581" width="0" style="62" hidden="1" customWidth="1"/>
    <col min="13582" max="13582" width="11.5703125" style="62" customWidth="1"/>
    <col min="13583" max="13583" width="13.5703125" style="62" customWidth="1"/>
    <col min="13584" max="13584" width="16.42578125" style="62" customWidth="1"/>
    <col min="13585" max="13585" width="0" style="62" hidden="1" customWidth="1"/>
    <col min="13586" max="13586" width="17.85546875" style="62" customWidth="1"/>
    <col min="13587" max="13600" width="12.7109375" style="62" customWidth="1"/>
    <col min="13601" max="13823" width="9.140625" style="62"/>
    <col min="13824" max="13824" width="7.28515625" style="62" customWidth="1"/>
    <col min="13825" max="13825" width="24" style="62" customWidth="1"/>
    <col min="13826" max="13826" width="11" style="62" customWidth="1"/>
    <col min="13827" max="13827" width="9.28515625" style="62" customWidth="1"/>
    <col min="13828" max="13828" width="9.85546875" style="62" customWidth="1"/>
    <col min="13829" max="13829" width="9.28515625" style="62" customWidth="1"/>
    <col min="13830" max="13831" width="10" style="62" customWidth="1"/>
    <col min="13832" max="13832" width="0" style="62" hidden="1" customWidth="1"/>
    <col min="13833" max="13833" width="9.42578125" style="62" customWidth="1"/>
    <col min="13834" max="13834" width="10.85546875" style="62" customWidth="1"/>
    <col min="13835" max="13835" width="10.42578125" style="62" customWidth="1"/>
    <col min="13836" max="13836" width="10.85546875" style="62" customWidth="1"/>
    <col min="13837" max="13837" width="0" style="62" hidden="1" customWidth="1"/>
    <col min="13838" max="13838" width="11.5703125" style="62" customWidth="1"/>
    <col min="13839" max="13839" width="13.5703125" style="62" customWidth="1"/>
    <col min="13840" max="13840" width="16.42578125" style="62" customWidth="1"/>
    <col min="13841" max="13841" width="0" style="62" hidden="1" customWidth="1"/>
    <col min="13842" max="13842" width="17.85546875" style="62" customWidth="1"/>
    <col min="13843" max="13856" width="12.7109375" style="62" customWidth="1"/>
    <col min="13857" max="14079" width="9.140625" style="62"/>
    <col min="14080" max="14080" width="7.28515625" style="62" customWidth="1"/>
    <col min="14081" max="14081" width="24" style="62" customWidth="1"/>
    <col min="14082" max="14082" width="11" style="62" customWidth="1"/>
    <col min="14083" max="14083" width="9.28515625" style="62" customWidth="1"/>
    <col min="14084" max="14084" width="9.85546875" style="62" customWidth="1"/>
    <col min="14085" max="14085" width="9.28515625" style="62" customWidth="1"/>
    <col min="14086" max="14087" width="10" style="62" customWidth="1"/>
    <col min="14088" max="14088" width="0" style="62" hidden="1" customWidth="1"/>
    <col min="14089" max="14089" width="9.42578125" style="62" customWidth="1"/>
    <col min="14090" max="14090" width="10.85546875" style="62" customWidth="1"/>
    <col min="14091" max="14091" width="10.42578125" style="62" customWidth="1"/>
    <col min="14092" max="14092" width="10.85546875" style="62" customWidth="1"/>
    <col min="14093" max="14093" width="0" style="62" hidden="1" customWidth="1"/>
    <col min="14094" max="14094" width="11.5703125" style="62" customWidth="1"/>
    <col min="14095" max="14095" width="13.5703125" style="62" customWidth="1"/>
    <col min="14096" max="14096" width="16.42578125" style="62" customWidth="1"/>
    <col min="14097" max="14097" width="0" style="62" hidden="1" customWidth="1"/>
    <col min="14098" max="14098" width="17.85546875" style="62" customWidth="1"/>
    <col min="14099" max="14112" width="12.7109375" style="62" customWidth="1"/>
    <col min="14113" max="14335" width="9.140625" style="62"/>
    <col min="14336" max="14336" width="7.28515625" style="62" customWidth="1"/>
    <col min="14337" max="14337" width="24" style="62" customWidth="1"/>
    <col min="14338" max="14338" width="11" style="62" customWidth="1"/>
    <col min="14339" max="14339" width="9.28515625" style="62" customWidth="1"/>
    <col min="14340" max="14340" width="9.85546875" style="62" customWidth="1"/>
    <col min="14341" max="14341" width="9.28515625" style="62" customWidth="1"/>
    <col min="14342" max="14343" width="10" style="62" customWidth="1"/>
    <col min="14344" max="14344" width="0" style="62" hidden="1" customWidth="1"/>
    <col min="14345" max="14345" width="9.42578125" style="62" customWidth="1"/>
    <col min="14346" max="14346" width="10.85546875" style="62" customWidth="1"/>
    <col min="14347" max="14347" width="10.42578125" style="62" customWidth="1"/>
    <col min="14348" max="14348" width="10.85546875" style="62" customWidth="1"/>
    <col min="14349" max="14349" width="0" style="62" hidden="1" customWidth="1"/>
    <col min="14350" max="14350" width="11.5703125" style="62" customWidth="1"/>
    <col min="14351" max="14351" width="13.5703125" style="62" customWidth="1"/>
    <col min="14352" max="14352" width="16.42578125" style="62" customWidth="1"/>
    <col min="14353" max="14353" width="0" style="62" hidden="1" customWidth="1"/>
    <col min="14354" max="14354" width="17.85546875" style="62" customWidth="1"/>
    <col min="14355" max="14368" width="12.7109375" style="62" customWidth="1"/>
    <col min="14369" max="14591" width="9.140625" style="62"/>
    <col min="14592" max="14592" width="7.28515625" style="62" customWidth="1"/>
    <col min="14593" max="14593" width="24" style="62" customWidth="1"/>
    <col min="14594" max="14594" width="11" style="62" customWidth="1"/>
    <col min="14595" max="14595" width="9.28515625" style="62" customWidth="1"/>
    <col min="14596" max="14596" width="9.85546875" style="62" customWidth="1"/>
    <col min="14597" max="14597" width="9.28515625" style="62" customWidth="1"/>
    <col min="14598" max="14599" width="10" style="62" customWidth="1"/>
    <col min="14600" max="14600" width="0" style="62" hidden="1" customWidth="1"/>
    <col min="14601" max="14601" width="9.42578125" style="62" customWidth="1"/>
    <col min="14602" max="14602" width="10.85546875" style="62" customWidth="1"/>
    <col min="14603" max="14603" width="10.42578125" style="62" customWidth="1"/>
    <col min="14604" max="14604" width="10.85546875" style="62" customWidth="1"/>
    <col min="14605" max="14605" width="0" style="62" hidden="1" customWidth="1"/>
    <col min="14606" max="14606" width="11.5703125" style="62" customWidth="1"/>
    <col min="14607" max="14607" width="13.5703125" style="62" customWidth="1"/>
    <col min="14608" max="14608" width="16.42578125" style="62" customWidth="1"/>
    <col min="14609" max="14609" width="0" style="62" hidden="1" customWidth="1"/>
    <col min="14610" max="14610" width="17.85546875" style="62" customWidth="1"/>
    <col min="14611" max="14624" width="12.7109375" style="62" customWidth="1"/>
    <col min="14625" max="14847" width="9.140625" style="62"/>
    <col min="14848" max="14848" width="7.28515625" style="62" customWidth="1"/>
    <col min="14849" max="14849" width="24" style="62" customWidth="1"/>
    <col min="14850" max="14850" width="11" style="62" customWidth="1"/>
    <col min="14851" max="14851" width="9.28515625" style="62" customWidth="1"/>
    <col min="14852" max="14852" width="9.85546875" style="62" customWidth="1"/>
    <col min="14853" max="14853" width="9.28515625" style="62" customWidth="1"/>
    <col min="14854" max="14855" width="10" style="62" customWidth="1"/>
    <col min="14856" max="14856" width="0" style="62" hidden="1" customWidth="1"/>
    <col min="14857" max="14857" width="9.42578125" style="62" customWidth="1"/>
    <col min="14858" max="14858" width="10.85546875" style="62" customWidth="1"/>
    <col min="14859" max="14859" width="10.42578125" style="62" customWidth="1"/>
    <col min="14860" max="14860" width="10.85546875" style="62" customWidth="1"/>
    <col min="14861" max="14861" width="0" style="62" hidden="1" customWidth="1"/>
    <col min="14862" max="14862" width="11.5703125" style="62" customWidth="1"/>
    <col min="14863" max="14863" width="13.5703125" style="62" customWidth="1"/>
    <col min="14864" max="14864" width="16.42578125" style="62" customWidth="1"/>
    <col min="14865" max="14865" width="0" style="62" hidden="1" customWidth="1"/>
    <col min="14866" max="14866" width="17.85546875" style="62" customWidth="1"/>
    <col min="14867" max="14880" width="12.7109375" style="62" customWidth="1"/>
    <col min="14881" max="15103" width="9.140625" style="62"/>
    <col min="15104" max="15104" width="7.28515625" style="62" customWidth="1"/>
    <col min="15105" max="15105" width="24" style="62" customWidth="1"/>
    <col min="15106" max="15106" width="11" style="62" customWidth="1"/>
    <col min="15107" max="15107" width="9.28515625" style="62" customWidth="1"/>
    <col min="15108" max="15108" width="9.85546875" style="62" customWidth="1"/>
    <col min="15109" max="15109" width="9.28515625" style="62" customWidth="1"/>
    <col min="15110" max="15111" width="10" style="62" customWidth="1"/>
    <col min="15112" max="15112" width="0" style="62" hidden="1" customWidth="1"/>
    <col min="15113" max="15113" width="9.42578125" style="62" customWidth="1"/>
    <col min="15114" max="15114" width="10.85546875" style="62" customWidth="1"/>
    <col min="15115" max="15115" width="10.42578125" style="62" customWidth="1"/>
    <col min="15116" max="15116" width="10.85546875" style="62" customWidth="1"/>
    <col min="15117" max="15117" width="0" style="62" hidden="1" customWidth="1"/>
    <col min="15118" max="15118" width="11.5703125" style="62" customWidth="1"/>
    <col min="15119" max="15119" width="13.5703125" style="62" customWidth="1"/>
    <col min="15120" max="15120" width="16.42578125" style="62" customWidth="1"/>
    <col min="15121" max="15121" width="0" style="62" hidden="1" customWidth="1"/>
    <col min="15122" max="15122" width="17.85546875" style="62" customWidth="1"/>
    <col min="15123" max="15136" width="12.7109375" style="62" customWidth="1"/>
    <col min="15137" max="15359" width="9.140625" style="62"/>
    <col min="15360" max="15360" width="7.28515625" style="62" customWidth="1"/>
    <col min="15361" max="15361" width="24" style="62" customWidth="1"/>
    <col min="15362" max="15362" width="11" style="62" customWidth="1"/>
    <col min="15363" max="15363" width="9.28515625" style="62" customWidth="1"/>
    <col min="15364" max="15364" width="9.85546875" style="62" customWidth="1"/>
    <col min="15365" max="15365" width="9.28515625" style="62" customWidth="1"/>
    <col min="15366" max="15367" width="10" style="62" customWidth="1"/>
    <col min="15368" max="15368" width="0" style="62" hidden="1" customWidth="1"/>
    <col min="15369" max="15369" width="9.42578125" style="62" customWidth="1"/>
    <col min="15370" max="15370" width="10.85546875" style="62" customWidth="1"/>
    <col min="15371" max="15371" width="10.42578125" style="62" customWidth="1"/>
    <col min="15372" max="15372" width="10.85546875" style="62" customWidth="1"/>
    <col min="15373" max="15373" width="0" style="62" hidden="1" customWidth="1"/>
    <col min="15374" max="15374" width="11.5703125" style="62" customWidth="1"/>
    <col min="15375" max="15375" width="13.5703125" style="62" customWidth="1"/>
    <col min="15376" max="15376" width="16.42578125" style="62" customWidth="1"/>
    <col min="15377" max="15377" width="0" style="62" hidden="1" customWidth="1"/>
    <col min="15378" max="15378" width="17.85546875" style="62" customWidth="1"/>
    <col min="15379" max="15392" width="12.7109375" style="62" customWidth="1"/>
    <col min="15393" max="15615" width="9.140625" style="62"/>
    <col min="15616" max="15616" width="7.28515625" style="62" customWidth="1"/>
    <col min="15617" max="15617" width="24" style="62" customWidth="1"/>
    <col min="15618" max="15618" width="11" style="62" customWidth="1"/>
    <col min="15619" max="15619" width="9.28515625" style="62" customWidth="1"/>
    <col min="15620" max="15620" width="9.85546875" style="62" customWidth="1"/>
    <col min="15621" max="15621" width="9.28515625" style="62" customWidth="1"/>
    <col min="15622" max="15623" width="10" style="62" customWidth="1"/>
    <col min="15624" max="15624" width="0" style="62" hidden="1" customWidth="1"/>
    <col min="15625" max="15625" width="9.42578125" style="62" customWidth="1"/>
    <col min="15626" max="15626" width="10.85546875" style="62" customWidth="1"/>
    <col min="15627" max="15627" width="10.42578125" style="62" customWidth="1"/>
    <col min="15628" max="15628" width="10.85546875" style="62" customWidth="1"/>
    <col min="15629" max="15629" width="0" style="62" hidden="1" customWidth="1"/>
    <col min="15630" max="15630" width="11.5703125" style="62" customWidth="1"/>
    <col min="15631" max="15631" width="13.5703125" style="62" customWidth="1"/>
    <col min="15632" max="15632" width="16.42578125" style="62" customWidth="1"/>
    <col min="15633" max="15633" width="0" style="62" hidden="1" customWidth="1"/>
    <col min="15634" max="15634" width="17.85546875" style="62" customWidth="1"/>
    <col min="15635" max="15648" width="12.7109375" style="62" customWidth="1"/>
    <col min="15649" max="15871" width="9.140625" style="62"/>
    <col min="15872" max="15872" width="7.28515625" style="62" customWidth="1"/>
    <col min="15873" max="15873" width="24" style="62" customWidth="1"/>
    <col min="15874" max="15874" width="11" style="62" customWidth="1"/>
    <col min="15875" max="15875" width="9.28515625" style="62" customWidth="1"/>
    <col min="15876" max="15876" width="9.85546875" style="62" customWidth="1"/>
    <col min="15877" max="15877" width="9.28515625" style="62" customWidth="1"/>
    <col min="15878" max="15879" width="10" style="62" customWidth="1"/>
    <col min="15880" max="15880" width="0" style="62" hidden="1" customWidth="1"/>
    <col min="15881" max="15881" width="9.42578125" style="62" customWidth="1"/>
    <col min="15882" max="15882" width="10.85546875" style="62" customWidth="1"/>
    <col min="15883" max="15883" width="10.42578125" style="62" customWidth="1"/>
    <col min="15884" max="15884" width="10.85546875" style="62" customWidth="1"/>
    <col min="15885" max="15885" width="0" style="62" hidden="1" customWidth="1"/>
    <col min="15886" max="15886" width="11.5703125" style="62" customWidth="1"/>
    <col min="15887" max="15887" width="13.5703125" style="62" customWidth="1"/>
    <col min="15888" max="15888" width="16.42578125" style="62" customWidth="1"/>
    <col min="15889" max="15889" width="0" style="62" hidden="1" customWidth="1"/>
    <col min="15890" max="15890" width="17.85546875" style="62" customWidth="1"/>
    <col min="15891" max="15904" width="12.7109375" style="62" customWidth="1"/>
    <col min="15905" max="16127" width="9.140625" style="62"/>
    <col min="16128" max="16128" width="7.28515625" style="62" customWidth="1"/>
    <col min="16129" max="16129" width="24" style="62" customWidth="1"/>
    <col min="16130" max="16130" width="11" style="62" customWidth="1"/>
    <col min="16131" max="16131" width="9.28515625" style="62" customWidth="1"/>
    <col min="16132" max="16132" width="9.85546875" style="62" customWidth="1"/>
    <col min="16133" max="16133" width="9.28515625" style="62" customWidth="1"/>
    <col min="16134" max="16135" width="10" style="62" customWidth="1"/>
    <col min="16136" max="16136" width="0" style="62" hidden="1" customWidth="1"/>
    <col min="16137" max="16137" width="9.42578125" style="62" customWidth="1"/>
    <col min="16138" max="16138" width="10.85546875" style="62" customWidth="1"/>
    <col min="16139" max="16139" width="10.42578125" style="62" customWidth="1"/>
    <col min="16140" max="16140" width="10.85546875" style="62" customWidth="1"/>
    <col min="16141" max="16141" width="0" style="62" hidden="1" customWidth="1"/>
    <col min="16142" max="16142" width="11.5703125" style="62" customWidth="1"/>
    <col min="16143" max="16143" width="13.5703125" style="62" customWidth="1"/>
    <col min="16144" max="16144" width="16.42578125" style="62" customWidth="1"/>
    <col min="16145" max="16145" width="0" style="62" hidden="1" customWidth="1"/>
    <col min="16146" max="16146" width="17.85546875" style="62" customWidth="1"/>
    <col min="16147" max="16160" width="12.7109375" style="62" customWidth="1"/>
    <col min="16161" max="16383" width="9.140625" style="62"/>
    <col min="16384" max="16384" width="9.140625" style="62" customWidth="1"/>
  </cols>
  <sheetData>
    <row r="1" spans="1:26" ht="45" customHeight="1" x14ac:dyDescent="0.25">
      <c r="A1" s="277"/>
      <c r="B1" s="236"/>
      <c r="C1" s="268" t="s">
        <v>486</v>
      </c>
      <c r="D1" s="268" t="s">
        <v>487</v>
      </c>
      <c r="E1" s="269" t="s">
        <v>489</v>
      </c>
      <c r="F1" s="269" t="s">
        <v>490</v>
      </c>
      <c r="G1" s="270" t="s">
        <v>488</v>
      </c>
      <c r="H1" s="271" t="s">
        <v>482</v>
      </c>
      <c r="I1" s="269" t="s">
        <v>484</v>
      </c>
      <c r="J1" s="272" t="s">
        <v>483</v>
      </c>
      <c r="K1" s="273" t="s">
        <v>491</v>
      </c>
      <c r="L1" s="273" t="s">
        <v>492</v>
      </c>
      <c r="M1" s="271" t="s">
        <v>493</v>
      </c>
      <c r="N1" s="271" t="s">
        <v>494</v>
      </c>
      <c r="O1" s="271" t="s">
        <v>485</v>
      </c>
      <c r="P1" s="60"/>
    </row>
    <row r="2" spans="1:26" s="51" customFormat="1" ht="64.5" customHeight="1" x14ac:dyDescent="0.25">
      <c r="A2" s="325" t="s">
        <v>69</v>
      </c>
      <c r="B2" s="325"/>
      <c r="C2" s="281" t="s">
        <v>445</v>
      </c>
      <c r="D2" s="281" t="s">
        <v>445</v>
      </c>
      <c r="E2" s="282" t="s">
        <v>470</v>
      </c>
      <c r="F2" s="282" t="s">
        <v>470</v>
      </c>
      <c r="G2" s="283" t="s">
        <v>407</v>
      </c>
      <c r="H2" s="284" t="s">
        <v>446</v>
      </c>
      <c r="I2" s="282" t="s">
        <v>70</v>
      </c>
      <c r="J2" s="285" t="s">
        <v>447</v>
      </c>
      <c r="K2" s="286" t="s">
        <v>448</v>
      </c>
      <c r="L2" s="286" t="s">
        <v>507</v>
      </c>
      <c r="M2" s="284" t="s">
        <v>495</v>
      </c>
      <c r="N2" s="284" t="s">
        <v>496</v>
      </c>
      <c r="O2" s="287" t="s">
        <v>449</v>
      </c>
      <c r="P2" s="278" t="s">
        <v>450</v>
      </c>
      <c r="Q2" s="50" t="s">
        <v>71</v>
      </c>
      <c r="R2" s="50"/>
    </row>
    <row r="3" spans="1:26" ht="24.75" customHeight="1" x14ac:dyDescent="0.25">
      <c r="A3" s="274" t="s">
        <v>72</v>
      </c>
      <c r="B3" s="275" t="s">
        <v>73</v>
      </c>
      <c r="C3" s="130"/>
      <c r="D3" s="130"/>
      <c r="E3" s="133"/>
      <c r="F3" s="133"/>
      <c r="G3" s="131"/>
      <c r="H3" s="132"/>
      <c r="I3" s="133"/>
      <c r="J3" s="134"/>
      <c r="K3" s="135"/>
      <c r="L3" s="135"/>
      <c r="M3" s="132"/>
      <c r="N3" s="132"/>
      <c r="O3" s="132">
        <v>0</v>
      </c>
      <c r="P3" s="276">
        <f>C3+E3+G3+H3+I3+J3+K3+O3</f>
        <v>0</v>
      </c>
      <c r="Q3" s="61" t="e">
        <f>#REF!+E3+#REF!+#REF!+#REF!+G3+#REF!+I3+J3+#REF!+#REF!</f>
        <v>#REF!</v>
      </c>
    </row>
    <row r="4" spans="1:26" ht="24.75" customHeight="1" x14ac:dyDescent="0.25">
      <c r="A4" s="52" t="s">
        <v>74</v>
      </c>
      <c r="B4" s="53" t="s">
        <v>75</v>
      </c>
      <c r="C4" s="54"/>
      <c r="D4" s="54"/>
      <c r="E4" s="55"/>
      <c r="F4" s="55"/>
      <c r="G4" s="56">
        <v>170000</v>
      </c>
      <c r="H4" s="57"/>
      <c r="I4" s="55"/>
      <c r="J4" s="58"/>
      <c r="K4" s="59">
        <v>2700000</v>
      </c>
      <c r="L4" s="59">
        <v>50300</v>
      </c>
      <c r="M4" s="57"/>
      <c r="N4" s="57"/>
      <c r="O4" s="57">
        <v>0</v>
      </c>
      <c r="P4" s="60">
        <f>C4+E4+G4+H4+I4+J4+K4+O4+L4</f>
        <v>2920300</v>
      </c>
      <c r="Q4" s="61" t="e">
        <f>#REF!+E4+#REF!+#REF!+#REF!+G4+#REF!+I4+J4+#REF!+#REF!</f>
        <v>#REF!</v>
      </c>
    </row>
    <row r="5" spans="1:26" ht="24.75" customHeight="1" x14ac:dyDescent="0.25">
      <c r="A5" s="52" t="s">
        <v>76</v>
      </c>
      <c r="B5" s="53" t="s">
        <v>77</v>
      </c>
      <c r="C5" s="54"/>
      <c r="D5" s="54"/>
      <c r="E5" s="55"/>
      <c r="F5" s="55"/>
      <c r="G5" s="56"/>
      <c r="H5" s="57"/>
      <c r="I5" s="55"/>
      <c r="J5" s="58"/>
      <c r="K5" s="59"/>
      <c r="L5" s="59"/>
      <c r="M5" s="57"/>
      <c r="N5" s="57"/>
      <c r="O5" s="57">
        <v>0</v>
      </c>
      <c r="P5" s="60">
        <f>C5+E5+G5+H5+I5+J5+K5+O5+L5</f>
        <v>0</v>
      </c>
      <c r="Q5" s="61" t="e">
        <f>#REF!+E5+#REF!+#REF!+#REF!+G5+#REF!+I5+J5+#REF!+#REF!</f>
        <v>#REF!</v>
      </c>
    </row>
    <row r="6" spans="1:26" ht="24.75" customHeight="1" x14ac:dyDescent="0.25">
      <c r="A6" s="52" t="s">
        <v>78</v>
      </c>
      <c r="B6" s="53" t="s">
        <v>79</v>
      </c>
      <c r="C6" s="54"/>
      <c r="D6" s="54"/>
      <c r="E6" s="55"/>
      <c r="F6" s="55"/>
      <c r="G6" s="56"/>
      <c r="H6" s="57"/>
      <c r="I6" s="55"/>
      <c r="J6" s="58"/>
      <c r="K6" s="59"/>
      <c r="L6" s="59">
        <v>12000</v>
      </c>
      <c r="M6" s="57"/>
      <c r="N6" s="57"/>
      <c r="O6" s="57">
        <v>0</v>
      </c>
      <c r="P6" s="60">
        <f>C6+E6+G6+H6+I6+J6+K6+O6+L6</f>
        <v>12000</v>
      </c>
      <c r="Q6" s="61"/>
    </row>
    <row r="7" spans="1:26" ht="22.5" customHeight="1" x14ac:dyDescent="0.25">
      <c r="A7" s="52" t="s">
        <v>80</v>
      </c>
      <c r="B7" s="53" t="s">
        <v>81</v>
      </c>
      <c r="C7" s="54"/>
      <c r="D7" s="54"/>
      <c r="G7" s="56">
        <v>0</v>
      </c>
      <c r="H7" s="57">
        <v>0</v>
      </c>
      <c r="I7" s="55">
        <v>0</v>
      </c>
      <c r="J7" s="58"/>
      <c r="K7" s="59">
        <v>0</v>
      </c>
      <c r="L7" s="59"/>
      <c r="M7" s="57"/>
      <c r="N7" s="57"/>
      <c r="O7" s="57">
        <v>0</v>
      </c>
      <c r="P7" s="60">
        <f>C7+E18+G7+H7+I7+J7+K7+O7+L7+F18</f>
        <v>88900</v>
      </c>
      <c r="Q7" s="61" t="e">
        <f>#REF!+E18+#REF!+#REF!+#REF!+G7+#REF!+I7+J7+#REF!+#REF!</f>
        <v>#REF!</v>
      </c>
    </row>
    <row r="8" spans="1:26" s="67" customFormat="1" ht="23.25" customHeight="1" x14ac:dyDescent="0.25">
      <c r="A8" s="63" t="s">
        <v>82</v>
      </c>
      <c r="B8" s="64" t="s">
        <v>83</v>
      </c>
      <c r="C8" s="54"/>
      <c r="D8" s="54"/>
      <c r="E8" s="55"/>
      <c r="F8" s="55"/>
      <c r="G8" s="56"/>
      <c r="H8" s="57"/>
      <c r="I8" s="55"/>
      <c r="J8" s="58"/>
      <c r="K8" s="59"/>
      <c r="L8" s="59"/>
      <c r="M8" s="57"/>
      <c r="N8" s="57"/>
      <c r="O8" s="57"/>
      <c r="P8" s="60">
        <f>C8+E8+G8+H8+I8+J8+K8+O8+L8</f>
        <v>0</v>
      </c>
      <c r="Q8" s="65" t="e">
        <f>#REF!+E8+#REF!+#REF!+#REF!+G8+#REF!+I8+J8+#REF!+#REF!</f>
        <v>#REF!</v>
      </c>
      <c r="R8" s="66"/>
      <c r="S8" s="66"/>
      <c r="T8" s="66"/>
      <c r="U8" s="66"/>
      <c r="V8" s="66"/>
      <c r="W8" s="66"/>
      <c r="X8" s="66"/>
      <c r="Y8" s="66"/>
      <c r="Z8" s="66"/>
    </row>
    <row r="9" spans="1:26" ht="34.5" customHeight="1" x14ac:dyDescent="0.25">
      <c r="A9" s="52" t="s">
        <v>84</v>
      </c>
      <c r="B9" s="53" t="s">
        <v>85</v>
      </c>
      <c r="C9" s="54"/>
      <c r="D9" s="54"/>
      <c r="E9" s="55"/>
      <c r="F9" s="55"/>
      <c r="G9" s="56"/>
      <c r="H9" s="57"/>
      <c r="I9" s="55"/>
      <c r="J9" s="58"/>
      <c r="K9" s="59"/>
      <c r="L9" s="59"/>
      <c r="M9" s="57"/>
      <c r="N9" s="57"/>
      <c r="O9" s="57"/>
      <c r="P9" s="60">
        <f>C9+E9+G9+H9+I9+J9+K9+O9+L9</f>
        <v>0</v>
      </c>
      <c r="Q9" s="61" t="e">
        <f>#REF!+E9+#REF!+#REF!+#REF!+G9+#REF!+I9+J9+#REF!+#REF!</f>
        <v>#REF!</v>
      </c>
    </row>
    <row r="10" spans="1:26" ht="16.5" customHeight="1" x14ac:dyDescent="0.25">
      <c r="A10" s="52" t="s">
        <v>86</v>
      </c>
      <c r="B10" s="68" t="s">
        <v>87</v>
      </c>
      <c r="C10" s="54"/>
      <c r="D10" s="54"/>
      <c r="E10" s="69"/>
      <c r="F10" s="69"/>
      <c r="G10" s="56"/>
      <c r="H10" s="57"/>
      <c r="I10" s="55"/>
      <c r="J10" s="58"/>
      <c r="K10" s="59"/>
      <c r="L10" s="59"/>
      <c r="M10" s="57"/>
      <c r="N10" s="57"/>
      <c r="O10" s="57">
        <v>0</v>
      </c>
      <c r="P10" s="60">
        <f>C10+E10+G10+H10+I10+J10+K10+O10+L10</f>
        <v>0</v>
      </c>
      <c r="Q10" s="61" t="e">
        <f>#REF!+E10+#REF!+#REF!+#REF!+G10+#REF!+I10+J10+#REF!+#REF!</f>
        <v>#REF!</v>
      </c>
    </row>
    <row r="11" spans="1:26" ht="21.75" customHeight="1" x14ac:dyDescent="0.25">
      <c r="A11" s="52" t="s">
        <v>88</v>
      </c>
      <c r="B11" s="53" t="s">
        <v>89</v>
      </c>
      <c r="C11" s="54"/>
      <c r="D11" s="54"/>
      <c r="E11" s="55"/>
      <c r="F11" s="55"/>
      <c r="G11" s="56"/>
      <c r="H11" s="57"/>
      <c r="I11" s="55"/>
      <c r="J11" s="58"/>
      <c r="K11" s="59"/>
      <c r="L11" s="59"/>
      <c r="M11" s="57">
        <v>15000</v>
      </c>
      <c r="N11" s="57"/>
      <c r="O11" s="57">
        <v>10000</v>
      </c>
      <c r="P11" s="60">
        <f>C11+E11+G11+H11+I11+J11+K11+O11+L11+M11</f>
        <v>25000</v>
      </c>
      <c r="Q11" s="61" t="e">
        <f>#REF!+E11+#REF!+#REF!+#REF!+G11+#REF!+I11+J11+#REF!+#REF!</f>
        <v>#REF!</v>
      </c>
    </row>
    <row r="12" spans="1:26" ht="21.75" customHeight="1" x14ac:dyDescent="0.25">
      <c r="A12" s="52" t="s">
        <v>408</v>
      </c>
      <c r="B12" s="53" t="s">
        <v>409</v>
      </c>
      <c r="C12" s="54"/>
      <c r="D12" s="54"/>
      <c r="E12" s="55"/>
      <c r="F12" s="55"/>
      <c r="G12" s="56"/>
      <c r="H12" s="57"/>
      <c r="I12" s="55"/>
      <c r="J12" s="58"/>
      <c r="K12" s="59"/>
      <c r="L12" s="59"/>
      <c r="M12" s="57"/>
      <c r="N12" s="57"/>
      <c r="O12" s="57">
        <v>500</v>
      </c>
      <c r="P12" s="60">
        <f>C12+E12+G12+H12+I12+J12+K12+O12+L12</f>
        <v>500</v>
      </c>
      <c r="Q12" s="61"/>
    </row>
    <row r="13" spans="1:26" ht="21.75" customHeight="1" x14ac:dyDescent="0.25">
      <c r="A13" s="52" t="s">
        <v>426</v>
      </c>
      <c r="B13" s="53" t="s">
        <v>427</v>
      </c>
      <c r="C13" s="54"/>
      <c r="D13" s="54"/>
      <c r="E13" s="55"/>
      <c r="F13" s="55"/>
      <c r="G13" s="56"/>
      <c r="H13" s="57"/>
      <c r="I13" s="55"/>
      <c r="J13" s="58"/>
      <c r="K13" s="59"/>
      <c r="L13" s="59"/>
      <c r="M13" s="57"/>
      <c r="N13" s="57"/>
      <c r="O13" s="57">
        <v>0</v>
      </c>
      <c r="P13" s="60">
        <f>C13+E13+G13+H13+I13+J13+K13+O13+L13</f>
        <v>0</v>
      </c>
      <c r="Q13" s="61"/>
    </row>
    <row r="14" spans="1:26" ht="21.75" customHeight="1" x14ac:dyDescent="0.25">
      <c r="A14" s="52" t="s">
        <v>90</v>
      </c>
      <c r="B14" s="53" t="s">
        <v>91</v>
      </c>
      <c r="C14" s="54"/>
      <c r="D14" s="54"/>
      <c r="E14" s="55"/>
      <c r="F14" s="55"/>
      <c r="G14" s="56"/>
      <c r="H14" s="57"/>
      <c r="I14" s="55"/>
      <c r="J14" s="58"/>
      <c r="K14" s="59"/>
      <c r="L14" s="59"/>
      <c r="M14" s="57"/>
      <c r="N14" s="57"/>
      <c r="O14" s="57">
        <v>1500</v>
      </c>
      <c r="P14" s="60">
        <f>C14+E14+G14+H14+I14+J14+K14+O14+L14</f>
        <v>1500</v>
      </c>
      <c r="Q14" s="61" t="e">
        <f>#REF!+E14+#REF!+#REF!+#REF!+G14+#REF!+I14+J14+#REF!+#REF!</f>
        <v>#REF!</v>
      </c>
    </row>
    <row r="15" spans="1:26" ht="21.75" customHeight="1" x14ac:dyDescent="0.25">
      <c r="A15" s="52" t="s">
        <v>410</v>
      </c>
      <c r="B15" s="53" t="s">
        <v>411</v>
      </c>
      <c r="C15" s="54"/>
      <c r="D15" s="54"/>
      <c r="E15" s="55"/>
      <c r="F15" s="55"/>
      <c r="G15" s="56"/>
      <c r="H15" s="57"/>
      <c r="I15" s="55"/>
      <c r="J15" s="58"/>
      <c r="K15" s="59"/>
      <c r="L15" s="59"/>
      <c r="M15" s="57"/>
      <c r="N15" s="57"/>
      <c r="O15" s="57">
        <v>0</v>
      </c>
      <c r="P15" s="60">
        <f>C15+E15+G15+H15+I15+J15+K15+O15+L15</f>
        <v>0</v>
      </c>
      <c r="Q15" s="61"/>
    </row>
    <row r="16" spans="1:26" ht="33.75" x14ac:dyDescent="0.25">
      <c r="A16" s="52" t="s">
        <v>92</v>
      </c>
      <c r="B16" s="53" t="s">
        <v>93</v>
      </c>
      <c r="C16" s="54"/>
      <c r="D16" s="54"/>
      <c r="E16" s="55"/>
      <c r="F16" s="55"/>
      <c r="G16" s="56"/>
      <c r="H16" s="57"/>
      <c r="I16" s="55"/>
      <c r="J16" s="58"/>
      <c r="K16" s="59"/>
      <c r="L16" s="59"/>
      <c r="M16" s="57"/>
      <c r="N16" s="57"/>
      <c r="O16" s="57">
        <v>35000</v>
      </c>
      <c r="P16" s="60">
        <f>C16+E16+G16+H16+I16+J16+K16+O16+L16</f>
        <v>35000</v>
      </c>
      <c r="Q16" s="61" t="e">
        <f>#REF!+E16+#REF!+#REF!+#REF!+G16+#REF!+I16+J16+#REF!+#REF!</f>
        <v>#REF!</v>
      </c>
    </row>
    <row r="17" spans="1:21" ht="22.5" x14ac:dyDescent="0.25">
      <c r="A17" s="52" t="s">
        <v>94</v>
      </c>
      <c r="B17" s="53" t="s">
        <v>95</v>
      </c>
      <c r="C17" s="54"/>
      <c r="D17" s="54"/>
      <c r="E17" s="55"/>
      <c r="F17" s="55"/>
      <c r="G17" s="56"/>
      <c r="H17" s="57"/>
      <c r="I17" s="55"/>
      <c r="J17" s="58"/>
      <c r="K17" s="59"/>
      <c r="L17" s="59"/>
      <c r="M17" s="57"/>
      <c r="N17" s="57">
        <v>3000</v>
      </c>
      <c r="O17" s="57">
        <v>0</v>
      </c>
      <c r="P17" s="60">
        <f>C17+E17+G17+H17+I17+J17+K17+O17+L17+N17</f>
        <v>3000</v>
      </c>
      <c r="Q17" s="61" t="e">
        <f>#REF!+E17+#REF!+#REF!+#REF!+G17+#REF!+I17+J17+#REF!+#REF!</f>
        <v>#REF!</v>
      </c>
    </row>
    <row r="18" spans="1:21" ht="21.75" customHeight="1" x14ac:dyDescent="0.25">
      <c r="A18" s="52" t="s">
        <v>96</v>
      </c>
      <c r="B18" s="53" t="s">
        <v>97</v>
      </c>
      <c r="C18" s="54">
        <v>90904.62</v>
      </c>
      <c r="D18" s="54">
        <v>93745.38</v>
      </c>
      <c r="E18" s="55">
        <v>50000</v>
      </c>
      <c r="F18" s="55">
        <v>38900</v>
      </c>
      <c r="G18" s="56"/>
      <c r="H18" s="57">
        <v>65000</v>
      </c>
      <c r="I18" s="55"/>
      <c r="J18" s="58">
        <v>40000</v>
      </c>
      <c r="K18" s="59"/>
      <c r="L18" s="59"/>
      <c r="M18" s="57"/>
      <c r="N18" s="57"/>
      <c r="O18" s="57"/>
      <c r="P18" s="60" t="e">
        <f>C18+#REF!+G18+H18+I18+J18+K18+O18+L18</f>
        <v>#REF!</v>
      </c>
      <c r="Q18" s="61" t="e">
        <f>#REF!+#REF!+#REF!+#REF!+#REF!+G18+#REF!+I18+J18+#REF!+#REF!</f>
        <v>#REF!</v>
      </c>
    </row>
    <row r="19" spans="1:21" ht="34.5" customHeight="1" x14ac:dyDescent="0.25">
      <c r="A19" s="52" t="s">
        <v>98</v>
      </c>
      <c r="B19" s="53" t="s">
        <v>99</v>
      </c>
      <c r="C19" s="54"/>
      <c r="D19" s="54"/>
      <c r="E19" s="55"/>
      <c r="F19" s="55"/>
      <c r="G19" s="56"/>
      <c r="H19" s="57"/>
      <c r="I19" s="55">
        <v>1000</v>
      </c>
      <c r="J19" s="58"/>
      <c r="K19" s="59"/>
      <c r="L19" s="59"/>
      <c r="M19" s="57"/>
      <c r="N19" s="57"/>
      <c r="O19" s="57"/>
      <c r="P19" s="60">
        <f>C19+E19+G19+H19+I19+J19+K19+O19+L19</f>
        <v>1000</v>
      </c>
      <c r="Q19" s="61" t="e">
        <f>#REF!+E19+#REF!+#REF!+#REF!+G19+#REF!+I19+J19+#REF!+#REF!</f>
        <v>#REF!</v>
      </c>
    </row>
    <row r="20" spans="1:21" ht="21.75" customHeight="1" x14ac:dyDescent="0.25">
      <c r="A20" s="52" t="s">
        <v>100</v>
      </c>
      <c r="B20" s="53" t="s">
        <v>101</v>
      </c>
      <c r="C20" s="54"/>
      <c r="D20" s="54"/>
      <c r="E20" s="55"/>
      <c r="F20" s="55"/>
      <c r="G20" s="56"/>
      <c r="H20" s="57"/>
      <c r="I20" s="55"/>
      <c r="J20" s="58"/>
      <c r="K20" s="59"/>
      <c r="L20" s="59"/>
      <c r="M20" s="57"/>
      <c r="N20" s="57"/>
      <c r="O20" s="57"/>
      <c r="P20" s="60">
        <f>C20+E20+G20+H20+I20+J20+K20+O20+L20</f>
        <v>0</v>
      </c>
      <c r="Q20" s="61" t="e">
        <f>#REF!+E20+#REF!+#REF!+#REF!+G20+#REF!+I20+J20+#REF!+#REF!</f>
        <v>#REF!</v>
      </c>
      <c r="U20" s="70" t="s">
        <v>102</v>
      </c>
    </row>
    <row r="21" spans="1:21" s="80" customFormat="1" ht="20.100000000000001" customHeight="1" x14ac:dyDescent="0.25">
      <c r="A21" s="326" t="s">
        <v>103</v>
      </c>
      <c r="B21" s="327"/>
      <c r="C21" s="73">
        <f>SUM(C3:C20)</f>
        <v>90904.62</v>
      </c>
      <c r="D21" s="73">
        <f>D18</f>
        <v>93745.38</v>
      </c>
      <c r="E21" s="74">
        <f t="shared" ref="E21:K21" si="0">SUM(E3:E20)</f>
        <v>50000</v>
      </c>
      <c r="F21" s="74">
        <f t="shared" si="0"/>
        <v>38900</v>
      </c>
      <c r="G21" s="75">
        <f t="shared" si="0"/>
        <v>170000</v>
      </c>
      <c r="H21" s="76">
        <f>SUM(H3:H20)</f>
        <v>65000</v>
      </c>
      <c r="I21" s="74">
        <f t="shared" si="0"/>
        <v>1000</v>
      </c>
      <c r="J21" s="77">
        <f t="shared" si="0"/>
        <v>40000</v>
      </c>
      <c r="K21" s="78">
        <f t="shared" si="0"/>
        <v>2700000</v>
      </c>
      <c r="L21" s="78">
        <f>SUM(L3:L20)</f>
        <v>62300</v>
      </c>
      <c r="M21" s="76">
        <f>SUM(M3:M20)</f>
        <v>15000</v>
      </c>
      <c r="N21" s="76">
        <f>SUM(N3:N20)</f>
        <v>3000</v>
      </c>
      <c r="O21" s="76">
        <f>SUM(O3:O20)</f>
        <v>47000</v>
      </c>
      <c r="P21" s="79">
        <f>C21+E21+G21+H21+I21+J21+K21+O21+L21+D21+M21+F21+N21</f>
        <v>3376850</v>
      </c>
      <c r="Q21" s="61" t="e">
        <f>#REF!+E21+#REF!+#REF!+#REF!+G21+#REF!+I21+J21+#REF!+#REF!</f>
        <v>#REF!</v>
      </c>
    </row>
    <row r="22" spans="1:21" s="80" customFormat="1" ht="9.75" customHeight="1" x14ac:dyDescent="0.25">
      <c r="A22" s="71"/>
      <c r="B22" s="72"/>
      <c r="C22" s="73"/>
      <c r="D22" s="73"/>
      <c r="E22" s="74"/>
      <c r="F22" s="74"/>
      <c r="G22" s="75"/>
      <c r="H22" s="76"/>
      <c r="I22" s="74"/>
      <c r="J22" s="77"/>
      <c r="K22" s="78"/>
      <c r="L22" s="78"/>
      <c r="M22" s="76"/>
      <c r="N22" s="76"/>
      <c r="O22" s="76"/>
      <c r="P22" s="60">
        <f t="shared" ref="P22:P27" si="1">C22+E22+G22+H22+I22+J22+K22+O22+L22</f>
        <v>0</v>
      </c>
      <c r="Q22" s="61"/>
    </row>
    <row r="23" spans="1:21" s="80" customFormat="1" ht="15" customHeight="1" x14ac:dyDescent="0.25">
      <c r="A23" s="52" t="s">
        <v>104</v>
      </c>
      <c r="B23" s="81" t="s">
        <v>105</v>
      </c>
      <c r="C23" s="54"/>
      <c r="D23" s="54"/>
      <c r="E23" s="55"/>
      <c r="F23" s="55"/>
      <c r="G23" s="56"/>
      <c r="H23" s="57"/>
      <c r="I23" s="55"/>
      <c r="J23" s="58"/>
      <c r="K23" s="59"/>
      <c r="L23" s="59"/>
      <c r="M23" s="57"/>
      <c r="N23" s="57"/>
      <c r="O23" s="57">
        <v>0</v>
      </c>
      <c r="P23" s="60">
        <f t="shared" si="1"/>
        <v>0</v>
      </c>
      <c r="Q23" s="61" t="e">
        <f>SUM(#REF!)</f>
        <v>#REF!</v>
      </c>
    </row>
    <row r="24" spans="1:21" s="80" customFormat="1" ht="20.100000000000001" customHeight="1" x14ac:dyDescent="0.25">
      <c r="A24" s="326" t="s">
        <v>106</v>
      </c>
      <c r="B24" s="327"/>
      <c r="C24" s="73"/>
      <c r="D24" s="73"/>
      <c r="E24" s="74">
        <f t="shared" ref="E24:J24" si="2">SUM(E23)</f>
        <v>0</v>
      </c>
      <c r="F24" s="74"/>
      <c r="G24" s="75">
        <f t="shared" si="2"/>
        <v>0</v>
      </c>
      <c r="H24" s="76">
        <f t="shared" si="2"/>
        <v>0</v>
      </c>
      <c r="I24" s="74">
        <f t="shared" si="2"/>
        <v>0</v>
      </c>
      <c r="J24" s="77">
        <f t="shared" si="2"/>
        <v>0</v>
      </c>
      <c r="K24" s="78"/>
      <c r="L24" s="78"/>
      <c r="M24" s="76"/>
      <c r="N24" s="76"/>
      <c r="O24" s="76">
        <f>SUM(O23:O23)</f>
        <v>0</v>
      </c>
      <c r="P24" s="60">
        <f t="shared" si="1"/>
        <v>0</v>
      </c>
      <c r="Q24" s="61">
        <v>1600</v>
      </c>
    </row>
    <row r="25" spans="1:21" s="80" customFormat="1" ht="9" customHeight="1" x14ac:dyDescent="0.25">
      <c r="A25" s="71"/>
      <c r="B25" s="72"/>
      <c r="C25" s="73"/>
      <c r="D25" s="73"/>
      <c r="E25" s="74"/>
      <c r="F25" s="74"/>
      <c r="G25" s="75"/>
      <c r="H25" s="76"/>
      <c r="I25" s="74"/>
      <c r="J25" s="77"/>
      <c r="K25" s="78"/>
      <c r="L25" s="78"/>
      <c r="M25" s="76"/>
      <c r="N25" s="76"/>
      <c r="O25" s="76"/>
      <c r="P25" s="60">
        <f t="shared" si="1"/>
        <v>0</v>
      </c>
      <c r="Q25" s="61"/>
    </row>
    <row r="26" spans="1:21" s="80" customFormat="1" ht="20.100000000000001" customHeight="1" x14ac:dyDescent="0.25">
      <c r="A26" s="326" t="s">
        <v>431</v>
      </c>
      <c r="B26" s="327"/>
      <c r="C26" s="73"/>
      <c r="D26" s="73"/>
      <c r="E26" s="74"/>
      <c r="F26" s="74"/>
      <c r="G26" s="75"/>
      <c r="H26" s="76"/>
      <c r="I26" s="74"/>
      <c r="J26" s="77"/>
      <c r="K26" s="78"/>
      <c r="L26" s="78"/>
      <c r="M26" s="76"/>
      <c r="N26" s="76"/>
      <c r="O26" s="76">
        <v>0</v>
      </c>
      <c r="P26" s="60">
        <f t="shared" si="1"/>
        <v>0</v>
      </c>
      <c r="Q26" s="61">
        <f>SUM(C26:O26)</f>
        <v>0</v>
      </c>
      <c r="R26" s="80">
        <f>P21+P24</f>
        <v>3376850</v>
      </c>
    </row>
    <row r="27" spans="1:21" s="80" customFormat="1" ht="39.75" customHeight="1" x14ac:dyDescent="0.25">
      <c r="A27" s="82"/>
      <c r="B27" s="82" t="s">
        <v>107</v>
      </c>
      <c r="C27" s="83"/>
      <c r="D27" s="83"/>
      <c r="E27" s="84"/>
      <c r="F27" s="84"/>
      <c r="G27" s="85"/>
      <c r="H27" s="86"/>
      <c r="I27" s="84"/>
      <c r="J27" s="87"/>
      <c r="K27" s="88"/>
      <c r="L27" s="88"/>
      <c r="M27" s="86"/>
      <c r="N27" s="86"/>
      <c r="O27" s="86"/>
      <c r="P27" s="60">
        <f t="shared" si="1"/>
        <v>0</v>
      </c>
      <c r="Q27" s="89"/>
    </row>
    <row r="28" spans="1:21" ht="20.100000000000001" customHeight="1" x14ac:dyDescent="0.25">
      <c r="A28" s="82" t="s">
        <v>108</v>
      </c>
      <c r="B28" s="90"/>
      <c r="C28" s="91"/>
      <c r="D28" s="91"/>
      <c r="E28" s="92"/>
      <c r="F28" s="92"/>
      <c r="G28" s="93"/>
      <c r="H28" s="94"/>
      <c r="I28" s="92"/>
      <c r="J28" s="95"/>
      <c r="K28" s="96"/>
      <c r="L28" s="96"/>
      <c r="M28" s="94"/>
      <c r="N28" s="94"/>
      <c r="O28" s="94"/>
      <c r="P28" s="97"/>
      <c r="Q28" s="98"/>
    </row>
    <row r="29" spans="1:21" ht="15.75" customHeight="1" x14ac:dyDescent="0.25">
      <c r="A29" s="52" t="s">
        <v>109</v>
      </c>
      <c r="B29" s="68" t="s">
        <v>110</v>
      </c>
      <c r="C29" s="54"/>
      <c r="D29" s="54"/>
      <c r="E29" s="55">
        <v>34000</v>
      </c>
      <c r="F29" s="55">
        <v>29500</v>
      </c>
      <c r="G29" s="56"/>
      <c r="H29" s="57">
        <v>54000</v>
      </c>
      <c r="I29" s="55"/>
      <c r="J29" s="58"/>
      <c r="K29" s="59">
        <v>2010000</v>
      </c>
      <c r="L29" s="59"/>
      <c r="M29" s="57"/>
      <c r="N29" s="57"/>
      <c r="O29" s="57"/>
      <c r="P29" s="60">
        <f>C29+E29+G29+H29+I29+J29+K29+O29+F29</f>
        <v>2127500</v>
      </c>
      <c r="Q29" s="61" t="e">
        <f>#REF!+E29+#REF!+#REF!+#REF!+G29+#REF!+I29+J29+#REF!+#REF!</f>
        <v>#REF!</v>
      </c>
      <c r="S29"/>
    </row>
    <row r="30" spans="1:21" ht="15.75" customHeight="1" x14ac:dyDescent="0.25">
      <c r="A30" s="52" t="s">
        <v>111</v>
      </c>
      <c r="B30" s="68" t="s">
        <v>112</v>
      </c>
      <c r="C30" s="54"/>
      <c r="D30" s="54"/>
      <c r="E30" s="55"/>
      <c r="F30" s="55"/>
      <c r="G30" s="56"/>
      <c r="H30" s="57"/>
      <c r="I30" s="55"/>
      <c r="J30" s="58"/>
      <c r="K30" s="59"/>
      <c r="L30" s="59"/>
      <c r="M30" s="57"/>
      <c r="N30" s="57"/>
      <c r="O30" s="57"/>
      <c r="P30" s="60">
        <f>C30+E30+G30+H30+I30+J30+K30+O30</f>
        <v>0</v>
      </c>
      <c r="Q30" s="61"/>
      <c r="S30"/>
    </row>
    <row r="31" spans="1:21" ht="15.75" customHeight="1" x14ac:dyDescent="0.25">
      <c r="A31" s="52" t="s">
        <v>113</v>
      </c>
      <c r="B31" s="68" t="s">
        <v>114</v>
      </c>
      <c r="C31" s="54"/>
      <c r="D31" s="54"/>
      <c r="E31" s="55"/>
      <c r="F31" s="55"/>
      <c r="G31" s="56"/>
      <c r="H31" s="57"/>
      <c r="I31" s="55"/>
      <c r="J31" s="58"/>
      <c r="K31" s="59">
        <v>180000</v>
      </c>
      <c r="L31" s="59"/>
      <c r="M31" s="57"/>
      <c r="N31" s="57"/>
      <c r="O31" s="57"/>
      <c r="P31" s="60">
        <f>C31+E31+G31+H31+I31+J31+K31+O31+F31+D31</f>
        <v>180000</v>
      </c>
      <c r="Q31" s="61"/>
      <c r="S31"/>
    </row>
    <row r="32" spans="1:21" ht="15.75" customHeight="1" x14ac:dyDescent="0.25">
      <c r="A32" s="52" t="s">
        <v>115</v>
      </c>
      <c r="B32" s="68" t="s">
        <v>116</v>
      </c>
      <c r="C32" s="54"/>
      <c r="D32" s="54"/>
      <c r="E32" s="55"/>
      <c r="F32" s="55"/>
      <c r="G32" s="56"/>
      <c r="H32" s="57"/>
      <c r="I32" s="55"/>
      <c r="J32" s="58"/>
      <c r="K32" s="59">
        <v>14400</v>
      </c>
      <c r="L32" s="59"/>
      <c r="M32" s="57"/>
      <c r="N32" s="57"/>
      <c r="O32" s="57"/>
      <c r="P32" s="60">
        <f>C32+E32+G32+H32+I32+J32+K32+O32</f>
        <v>14400</v>
      </c>
      <c r="Q32" s="61"/>
      <c r="S32"/>
    </row>
    <row r="33" spans="1:42" ht="15.75" customHeight="1" x14ac:dyDescent="0.25">
      <c r="A33" s="52" t="s">
        <v>117</v>
      </c>
      <c r="B33" s="68" t="s">
        <v>118</v>
      </c>
      <c r="C33" s="54"/>
      <c r="D33" s="54"/>
      <c r="E33" s="55"/>
      <c r="F33" s="55"/>
      <c r="G33" s="56"/>
      <c r="H33" s="57">
        <v>200</v>
      </c>
      <c r="I33" s="55"/>
      <c r="J33" s="58"/>
      <c r="K33" s="59">
        <v>15000</v>
      </c>
      <c r="L33" s="59"/>
      <c r="M33" s="57"/>
      <c r="N33" s="57"/>
      <c r="O33" s="57"/>
      <c r="P33" s="60">
        <f>C33+E33+G33+H33+I33+J33+K33+O33</f>
        <v>15200</v>
      </c>
      <c r="Q33" s="61" t="e">
        <f>#REF!+E33+#REF!+#REF!+#REF!+G33+#REF!+I33+J33+#REF!+#REF!</f>
        <v>#REF!</v>
      </c>
      <c r="S33" s="145"/>
    </row>
    <row r="34" spans="1:42" ht="22.5" customHeight="1" x14ac:dyDescent="0.25">
      <c r="A34" s="52" t="s">
        <v>119</v>
      </c>
      <c r="B34" s="68" t="s">
        <v>406</v>
      </c>
      <c r="C34" s="54"/>
      <c r="D34" s="54"/>
      <c r="E34" s="55">
        <v>3200</v>
      </c>
      <c r="F34" s="55">
        <v>800</v>
      </c>
      <c r="G34" s="56"/>
      <c r="H34" s="57">
        <v>600</v>
      </c>
      <c r="I34" s="55"/>
      <c r="J34" s="58"/>
      <c r="K34" s="59">
        <v>40000</v>
      </c>
      <c r="L34" s="59"/>
      <c r="M34" s="57"/>
      <c r="N34" s="57"/>
      <c r="O34" s="57"/>
      <c r="P34" s="60">
        <f>C34+E34+G34+H34+I34+J34+K34+O34+F34</f>
        <v>44600</v>
      </c>
      <c r="Q34" s="61" t="e">
        <f>#REF!+E34+#REF!+#REF!+#REF!+G34+#REF!+I34+J34+#REF!+#REF!</f>
        <v>#REF!</v>
      </c>
      <c r="S34"/>
    </row>
    <row r="35" spans="1:42" ht="22.5" customHeight="1" x14ac:dyDescent="0.25">
      <c r="A35" s="52" t="s">
        <v>412</v>
      </c>
      <c r="B35" s="68" t="s">
        <v>413</v>
      </c>
      <c r="C35" s="54"/>
      <c r="D35" s="54"/>
      <c r="E35" s="55"/>
      <c r="F35" s="55"/>
      <c r="G35" s="56"/>
      <c r="H35" s="57"/>
      <c r="I35" s="55"/>
      <c r="J35" s="58"/>
      <c r="K35" s="59">
        <v>5000</v>
      </c>
      <c r="L35" s="59"/>
      <c r="M35" s="57"/>
      <c r="N35" s="57"/>
      <c r="O35" s="57"/>
      <c r="P35" s="60">
        <f>C35+E35+G35+H35+I35+J35+K35+O35</f>
        <v>5000</v>
      </c>
      <c r="Q35" s="61"/>
      <c r="S35"/>
    </row>
    <row r="36" spans="1:42" ht="27.75" customHeight="1" x14ac:dyDescent="0.25">
      <c r="A36" s="52" t="s">
        <v>120</v>
      </c>
      <c r="B36" s="53" t="s">
        <v>121</v>
      </c>
      <c r="C36" s="54"/>
      <c r="D36" s="54"/>
      <c r="E36" s="55"/>
      <c r="F36" s="55"/>
      <c r="G36" s="56"/>
      <c r="H36" s="57">
        <v>600</v>
      </c>
      <c r="I36" s="55"/>
      <c r="J36" s="58"/>
      <c r="K36" s="59">
        <v>3600</v>
      </c>
      <c r="L36" s="59"/>
      <c r="M36" s="57"/>
      <c r="N36" s="57"/>
      <c r="O36" s="57"/>
      <c r="P36" s="60">
        <f>C36+E36+G36+H36+I36+J36+K36+O36</f>
        <v>4200</v>
      </c>
      <c r="Q36" s="61" t="e">
        <f>#REF!+E36+#REF!+#REF!+#REF!+G36+#REF!+I36+J36+#REF!+#REF!</f>
        <v>#REF!</v>
      </c>
      <c r="S36"/>
    </row>
    <row r="37" spans="1:42" ht="20.25" customHeight="1" x14ac:dyDescent="0.25">
      <c r="A37" s="52" t="s">
        <v>122</v>
      </c>
      <c r="B37" s="53" t="s">
        <v>123</v>
      </c>
      <c r="C37" s="54"/>
      <c r="D37" s="54"/>
      <c r="E37" s="55">
        <v>2400</v>
      </c>
      <c r="F37" s="55">
        <v>600</v>
      </c>
      <c r="G37" s="56"/>
      <c r="H37" s="57">
        <v>600</v>
      </c>
      <c r="I37" s="55"/>
      <c r="J37" s="58"/>
      <c r="K37" s="59">
        <v>30000</v>
      </c>
      <c r="L37" s="59"/>
      <c r="M37" s="57"/>
      <c r="N37" s="57"/>
      <c r="O37" s="57"/>
      <c r="P37" s="60">
        <f>C37+E37+G37+H37+I37+J37+K37+O37+F37</f>
        <v>33600</v>
      </c>
      <c r="Q37" s="61" t="e">
        <f>#REF!+E37+#REF!+#REF!+#REF!+G37+#REF!+I37+J37+#REF!+#REF!</f>
        <v>#REF!</v>
      </c>
      <c r="S37"/>
    </row>
    <row r="38" spans="1:42" ht="17.25" customHeight="1" x14ac:dyDescent="0.25">
      <c r="A38" s="52" t="s">
        <v>124</v>
      </c>
      <c r="B38" s="53" t="s">
        <v>326</v>
      </c>
      <c r="C38" s="54"/>
      <c r="D38" s="54"/>
      <c r="E38" s="55"/>
      <c r="F38" s="55"/>
      <c r="G38" s="56"/>
      <c r="H38" s="57"/>
      <c r="I38" s="55"/>
      <c r="J38" s="58"/>
      <c r="K38" s="59">
        <v>2000</v>
      </c>
      <c r="L38" s="59"/>
      <c r="M38" s="57"/>
      <c r="N38" s="57"/>
      <c r="O38" s="57"/>
      <c r="P38" s="60">
        <f>C38+E38+G38+H38+I38+J38+K38+O38</f>
        <v>2000</v>
      </c>
      <c r="Q38" s="61" t="e">
        <f>#REF!+E38+#REF!+#REF!+#REF!+G38+#REF!+I38+J38+#REF!+#REF!</f>
        <v>#REF!</v>
      </c>
      <c r="S38"/>
    </row>
    <row r="39" spans="1:42" ht="21.75" customHeight="1" x14ac:dyDescent="0.25">
      <c r="A39" s="99" t="s">
        <v>125</v>
      </c>
      <c r="B39" s="100" t="s">
        <v>126</v>
      </c>
      <c r="C39" s="101"/>
      <c r="D39" s="54"/>
      <c r="E39" s="102">
        <v>8350</v>
      </c>
      <c r="F39" s="102">
        <v>6800</v>
      </c>
      <c r="G39" s="103"/>
      <c r="H39" s="104">
        <v>8760</v>
      </c>
      <c r="I39" s="102"/>
      <c r="J39" s="105"/>
      <c r="K39" s="106">
        <v>360000</v>
      </c>
      <c r="L39" s="106"/>
      <c r="M39" s="104"/>
      <c r="N39" s="104"/>
      <c r="O39" s="104"/>
      <c r="P39" s="60">
        <f>C39+E39+G39+H39+I39+J39+K39+O39+F39</f>
        <v>383910</v>
      </c>
      <c r="Q39" s="107" t="e">
        <f>#REF!+E39+#REF!+#REF!+#REF!+G39+#REF!+I39+J39+#REF!+#REF!</f>
        <v>#REF!</v>
      </c>
      <c r="S39"/>
    </row>
    <row r="40" spans="1:42" s="119" customFormat="1" ht="29.25" customHeight="1" x14ac:dyDescent="0.2">
      <c r="A40" s="99" t="s">
        <v>127</v>
      </c>
      <c r="B40" s="108" t="s">
        <v>128</v>
      </c>
      <c r="C40" s="109"/>
      <c r="D40" s="109"/>
      <c r="E40" s="102"/>
      <c r="F40" s="102"/>
      <c r="G40" s="111"/>
      <c r="H40" s="112"/>
      <c r="I40" s="113"/>
      <c r="J40" s="114"/>
      <c r="K40" s="115"/>
      <c r="L40" s="115"/>
      <c r="M40" s="112"/>
      <c r="N40" s="112"/>
      <c r="O40" s="112"/>
      <c r="P40" s="60">
        <f>C40+E40+G40+H40+I40+J40+K40+O40</f>
        <v>0</v>
      </c>
      <c r="Q40" s="65" t="e">
        <f>#REF!+E42+#REF!+#REF!+#REF!+G42+#REF!+I42+J42+#REF!+#REF!</f>
        <v>#REF!</v>
      </c>
      <c r="R40" s="116"/>
      <c r="S40" s="117"/>
      <c r="T40" s="116"/>
      <c r="U40" s="116"/>
      <c r="V40" s="118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</row>
    <row r="41" spans="1:42" ht="31.5" customHeight="1" x14ac:dyDescent="0.25">
      <c r="A41" s="52" t="s">
        <v>129</v>
      </c>
      <c r="B41" s="120" t="s">
        <v>130</v>
      </c>
      <c r="C41" s="121"/>
      <c r="D41" s="121"/>
      <c r="E41" s="55"/>
      <c r="F41" s="55"/>
      <c r="G41" s="122"/>
      <c r="H41" s="123"/>
      <c r="I41" s="124"/>
      <c r="J41" s="125"/>
      <c r="K41" s="126"/>
      <c r="L41" s="126"/>
      <c r="M41" s="123"/>
      <c r="N41" s="123"/>
      <c r="O41" s="112"/>
      <c r="P41" s="60">
        <f>C41+E41+G41+H41+I41+J41+K41+O41</f>
        <v>0</v>
      </c>
      <c r="Q41" s="127" t="e">
        <f>#REF!+E43+#REF!+#REF!+#REF!+G43+#REF!+I43+J43+#REF!+#REF!</f>
        <v>#REF!</v>
      </c>
      <c r="S41"/>
    </row>
    <row r="42" spans="1:42" ht="16.5" customHeight="1" x14ac:dyDescent="0.25">
      <c r="A42" s="128" t="s">
        <v>131</v>
      </c>
      <c r="B42" s="129" t="s">
        <v>132</v>
      </c>
      <c r="C42" s="130">
        <v>0</v>
      </c>
      <c r="D42" s="54">
        <v>8500</v>
      </c>
      <c r="E42" s="55">
        <v>200</v>
      </c>
      <c r="F42" s="55">
        <v>200</v>
      </c>
      <c r="G42" s="131"/>
      <c r="H42" s="132"/>
      <c r="I42" s="133"/>
      <c r="J42" s="134"/>
      <c r="K42" s="135"/>
      <c r="L42" s="135"/>
      <c r="M42" s="132"/>
      <c r="N42" s="132">
        <v>3000</v>
      </c>
      <c r="O42" s="132">
        <v>0</v>
      </c>
      <c r="P42" s="60">
        <f>C42+E42+G42+H42+I42+J42+K42+O42+D42+F42+N42</f>
        <v>11900</v>
      </c>
      <c r="Q42" s="61" t="e">
        <f>#REF!+E44+#REF!+#REF!+#REF!+G44+#REF!+I44+J44+#REF!+#REF!</f>
        <v>#REF!</v>
      </c>
      <c r="S42"/>
    </row>
    <row r="43" spans="1:42" ht="21.75" customHeight="1" x14ac:dyDescent="0.25">
      <c r="A43" s="52" t="s">
        <v>133</v>
      </c>
      <c r="B43" s="53" t="s">
        <v>134</v>
      </c>
      <c r="C43" s="54">
        <v>0</v>
      </c>
      <c r="D43" s="54">
        <v>100</v>
      </c>
      <c r="E43" s="55"/>
      <c r="F43" s="55"/>
      <c r="G43" s="56"/>
      <c r="H43" s="57"/>
      <c r="I43" s="55"/>
      <c r="J43" s="58"/>
      <c r="K43" s="59"/>
      <c r="L43" s="59"/>
      <c r="M43" s="57"/>
      <c r="N43" s="57"/>
      <c r="O43" s="57">
        <v>0</v>
      </c>
      <c r="P43" s="60">
        <f t="shared" ref="P43:P49" si="3">C43+E43+G43+H43+I43+J43+K43+O43+D43</f>
        <v>100</v>
      </c>
      <c r="Q43" s="61" t="e">
        <f>#REF!+E45+#REF!+#REF!+#REF!+G45+#REF!+I45+J45+#REF!+#REF!</f>
        <v>#REF!</v>
      </c>
      <c r="S43"/>
    </row>
    <row r="44" spans="1:42" ht="19.5" customHeight="1" x14ac:dyDescent="0.25">
      <c r="A44" s="52" t="s">
        <v>135</v>
      </c>
      <c r="B44" s="53" t="s">
        <v>136</v>
      </c>
      <c r="C44" s="54">
        <v>0</v>
      </c>
      <c r="D44" s="54">
        <v>500</v>
      </c>
      <c r="E44" s="55"/>
      <c r="F44" s="55"/>
      <c r="G44" s="56"/>
      <c r="H44" s="57"/>
      <c r="I44" s="55"/>
      <c r="J44" s="58"/>
      <c r="K44" s="59"/>
      <c r="L44" s="59"/>
      <c r="M44" s="57"/>
      <c r="N44" s="57"/>
      <c r="O44" s="57">
        <v>0</v>
      </c>
      <c r="P44" s="60">
        <f t="shared" si="3"/>
        <v>500</v>
      </c>
      <c r="Q44" s="61" t="e">
        <f>#REF!+E46+#REF!+#REF!+#REF!+G46+#REF!+I46+J46+#REF!+#REF!</f>
        <v>#REF!</v>
      </c>
      <c r="S44"/>
    </row>
    <row r="45" spans="1:42" ht="24" customHeight="1" x14ac:dyDescent="0.25">
      <c r="A45" s="52" t="s">
        <v>137</v>
      </c>
      <c r="B45" s="53" t="s">
        <v>138</v>
      </c>
      <c r="C45" s="54"/>
      <c r="D45" s="54"/>
      <c r="E45" s="55"/>
      <c r="F45" s="55"/>
      <c r="G45" s="56"/>
      <c r="H45" s="57"/>
      <c r="I45" s="55"/>
      <c r="J45" s="58"/>
      <c r="K45" s="59"/>
      <c r="L45" s="59"/>
      <c r="M45" s="57"/>
      <c r="N45" s="57"/>
      <c r="O45" s="57"/>
      <c r="P45" s="60">
        <f t="shared" si="3"/>
        <v>0</v>
      </c>
      <c r="Q45" s="61" t="e">
        <f>#REF!+E47+#REF!+#REF!+#REF!+G47+#REF!+I47+J47+#REF!+#REF!</f>
        <v>#REF!</v>
      </c>
      <c r="S45"/>
    </row>
    <row r="46" spans="1:42" ht="24" customHeight="1" x14ac:dyDescent="0.25">
      <c r="A46" s="52" t="s">
        <v>139</v>
      </c>
      <c r="B46" s="53" t="s">
        <v>140</v>
      </c>
      <c r="C46" s="54">
        <v>0</v>
      </c>
      <c r="D46" s="54">
        <v>200</v>
      </c>
      <c r="E46" s="55"/>
      <c r="F46" s="55"/>
      <c r="G46" s="56"/>
      <c r="H46" s="57"/>
      <c r="I46" s="55"/>
      <c r="J46" s="58"/>
      <c r="K46" s="59"/>
      <c r="L46" s="59"/>
      <c r="M46" s="57"/>
      <c r="N46" s="57"/>
      <c r="O46" s="57">
        <v>200</v>
      </c>
      <c r="P46" s="60">
        <f t="shared" si="3"/>
        <v>400</v>
      </c>
      <c r="Q46" s="61"/>
      <c r="S46"/>
    </row>
    <row r="47" spans="1:42" ht="25.5" customHeight="1" x14ac:dyDescent="0.25">
      <c r="A47" s="52" t="s">
        <v>141</v>
      </c>
      <c r="B47" s="53" t="s">
        <v>142</v>
      </c>
      <c r="C47" s="54"/>
      <c r="D47" s="54"/>
      <c r="E47" s="55"/>
      <c r="F47" s="55"/>
      <c r="G47" s="56"/>
      <c r="H47" s="57"/>
      <c r="I47" s="55"/>
      <c r="J47" s="58"/>
      <c r="K47" s="59"/>
      <c r="L47" s="59"/>
      <c r="M47" s="57"/>
      <c r="N47" s="57"/>
      <c r="O47" s="57"/>
      <c r="P47" s="60">
        <f t="shared" si="3"/>
        <v>0</v>
      </c>
      <c r="Q47" s="61" t="e">
        <f>#REF!+E49+#REF!+#REF!+#REF!+G49+#REF!+I49+J49+#REF!+#REF!</f>
        <v>#REF!</v>
      </c>
      <c r="S47"/>
    </row>
    <row r="48" spans="1:42" ht="23.25" customHeight="1" x14ac:dyDescent="0.25">
      <c r="A48" s="52" t="s">
        <v>143</v>
      </c>
      <c r="B48" s="53" t="s">
        <v>144</v>
      </c>
      <c r="C48" s="54"/>
      <c r="D48" s="54"/>
      <c r="E48" s="55"/>
      <c r="F48" s="55"/>
      <c r="G48" s="56"/>
      <c r="H48" s="57"/>
      <c r="I48" s="55"/>
      <c r="J48" s="58"/>
      <c r="K48" s="59"/>
      <c r="L48" s="59"/>
      <c r="M48" s="57"/>
      <c r="N48" s="57"/>
      <c r="O48" s="57"/>
      <c r="P48" s="60">
        <f t="shared" si="3"/>
        <v>0</v>
      </c>
      <c r="Q48" s="61" t="e">
        <f>#REF!+E50+#REF!+#REF!+#REF!+G50+#REF!+I50+J50+#REF!+#REF!</f>
        <v>#REF!</v>
      </c>
      <c r="S48"/>
    </row>
    <row r="49" spans="1:19" ht="15" customHeight="1" x14ac:dyDescent="0.25">
      <c r="A49" s="52" t="s">
        <v>145</v>
      </c>
      <c r="B49" s="53" t="s">
        <v>146</v>
      </c>
      <c r="C49" s="54"/>
      <c r="D49" s="54"/>
      <c r="E49" s="55"/>
      <c r="F49" s="55"/>
      <c r="G49" s="56"/>
      <c r="H49" s="57"/>
      <c r="I49" s="55"/>
      <c r="J49" s="58"/>
      <c r="K49" s="59"/>
      <c r="L49" s="59"/>
      <c r="M49" s="57"/>
      <c r="N49" s="57"/>
      <c r="O49" s="57"/>
      <c r="P49" s="60">
        <f t="shared" si="3"/>
        <v>0</v>
      </c>
      <c r="Q49" s="61" t="e">
        <f>#REF!+E51+#REF!+#REF!+#REF!+G51+#REF!+I51+J51+#REF!+#REF!</f>
        <v>#REF!</v>
      </c>
      <c r="S49"/>
    </row>
    <row r="50" spans="1:19" ht="23.25" customHeight="1" x14ac:dyDescent="0.25">
      <c r="A50" s="52" t="s">
        <v>147</v>
      </c>
      <c r="B50" s="53" t="s">
        <v>148</v>
      </c>
      <c r="C50" s="54"/>
      <c r="D50" s="54"/>
      <c r="E50" s="55">
        <v>1500</v>
      </c>
      <c r="F50" s="55">
        <v>1000</v>
      </c>
      <c r="G50" s="56"/>
      <c r="H50" s="57">
        <v>240</v>
      </c>
      <c r="I50" s="55"/>
      <c r="J50" s="58"/>
      <c r="K50" s="59">
        <v>40000</v>
      </c>
      <c r="L50" s="59"/>
      <c r="M50" s="57"/>
      <c r="N50" s="57"/>
      <c r="O50" s="57"/>
      <c r="P50" s="60">
        <f>C50+E50+G50+H50+I50+J50+K50+O50+D50+F50</f>
        <v>42740</v>
      </c>
      <c r="Q50" s="61" t="e">
        <f>#REF!+E52+#REF!+#REF!+#REF!+G52+#REF!+I52+J52+#REF!+#REF!</f>
        <v>#REF!</v>
      </c>
      <c r="S50"/>
    </row>
    <row r="51" spans="1:19" ht="33.75" customHeight="1" x14ac:dyDescent="0.25">
      <c r="A51" s="52" t="s">
        <v>149</v>
      </c>
      <c r="B51" s="53" t="s">
        <v>150</v>
      </c>
      <c r="C51" s="54">
        <v>0</v>
      </c>
      <c r="D51" s="54">
        <v>1000</v>
      </c>
      <c r="E51" s="55"/>
      <c r="F51" s="55"/>
      <c r="G51" s="56"/>
      <c r="H51" s="57"/>
      <c r="I51" s="55"/>
      <c r="J51" s="58"/>
      <c r="K51" s="59"/>
      <c r="L51" s="59"/>
      <c r="M51" s="57"/>
      <c r="N51" s="57"/>
      <c r="O51" s="57">
        <v>400</v>
      </c>
      <c r="P51" s="60">
        <f>C51+E51+G51+H51+I51+J51+K51+O51+D51</f>
        <v>1400</v>
      </c>
      <c r="Q51" s="61" t="e">
        <f>#REF!+E53+#REF!+#REF!+#REF!+G53+#REF!+I53+J53+#REF!+#REF!</f>
        <v>#REF!</v>
      </c>
      <c r="S51"/>
    </row>
    <row r="52" spans="1:19" ht="17.25" customHeight="1" x14ac:dyDescent="0.25">
      <c r="A52" s="52" t="s">
        <v>151</v>
      </c>
      <c r="B52" s="68" t="s">
        <v>152</v>
      </c>
      <c r="C52" s="54">
        <v>0</v>
      </c>
      <c r="D52" s="54">
        <v>100</v>
      </c>
      <c r="E52" s="55"/>
      <c r="F52" s="55"/>
      <c r="G52" s="56"/>
      <c r="H52" s="57"/>
      <c r="I52" s="55"/>
      <c r="J52" s="58"/>
      <c r="K52" s="59"/>
      <c r="L52" s="59"/>
      <c r="M52" s="57"/>
      <c r="N52" s="57"/>
      <c r="O52" s="57">
        <v>400</v>
      </c>
      <c r="P52" s="60">
        <f>C52+E52+G52+H52+I52+J52+K52+O52+D52</f>
        <v>500</v>
      </c>
      <c r="Q52" s="61" t="e">
        <f>#REF!+E54+#REF!+#REF!+#REF!+G54+#REF!+I54+J54+#REF!+#REF!</f>
        <v>#REF!</v>
      </c>
      <c r="S52"/>
    </row>
    <row r="53" spans="1:19" s="66" customFormat="1" ht="20.45" customHeight="1" x14ac:dyDescent="0.25">
      <c r="A53" s="52" t="s">
        <v>153</v>
      </c>
      <c r="B53" s="53" t="s">
        <v>154</v>
      </c>
      <c r="C53" s="54"/>
      <c r="D53" s="54"/>
      <c r="E53" s="55"/>
      <c r="F53" s="55"/>
      <c r="G53" s="56"/>
      <c r="H53" s="57"/>
      <c r="I53" s="55"/>
      <c r="J53" s="58"/>
      <c r="K53" s="59"/>
      <c r="L53" s="59"/>
      <c r="M53" s="57"/>
      <c r="N53" s="57"/>
      <c r="O53" s="57"/>
      <c r="P53" s="60">
        <f>C53+E53+G53+H53+I53+J53+K53+O53+D53</f>
        <v>0</v>
      </c>
      <c r="Q53" s="136" t="e">
        <f>#REF!+E55+#REF!+#REF!+#REF!+G55+#REF!+I55+J55+#REF!+#REF!</f>
        <v>#REF!</v>
      </c>
      <c r="S53" s="137"/>
    </row>
    <row r="54" spans="1:19" ht="30" customHeight="1" x14ac:dyDescent="0.25">
      <c r="A54" s="52" t="s">
        <v>155</v>
      </c>
      <c r="B54" s="68" t="s">
        <v>156</v>
      </c>
      <c r="C54" s="54">
        <v>0</v>
      </c>
      <c r="D54" s="54">
        <v>5000</v>
      </c>
      <c r="E54" s="55">
        <v>350</v>
      </c>
      <c r="F54" s="55"/>
      <c r="G54" s="56"/>
      <c r="H54" s="57"/>
      <c r="I54" s="55"/>
      <c r="J54" s="58"/>
      <c r="K54" s="59"/>
      <c r="L54" s="59"/>
      <c r="M54" s="57"/>
      <c r="N54" s="57"/>
      <c r="O54" s="57">
        <v>450</v>
      </c>
      <c r="P54" s="60">
        <f>C54+E54+G54+H54+I54+J54+K54+O54+D54</f>
        <v>5800</v>
      </c>
      <c r="Q54" s="61" t="e">
        <f>#REF!+E56+#REF!+#REF!+#REF!+G56+#REF!+I56+J56+#REF!+#REF!</f>
        <v>#REF!</v>
      </c>
      <c r="S54"/>
    </row>
    <row r="55" spans="1:19" ht="22.5" customHeight="1" x14ac:dyDescent="0.25">
      <c r="A55" s="63" t="s">
        <v>157</v>
      </c>
      <c r="B55" s="64" t="s">
        <v>158</v>
      </c>
      <c r="C55" s="54">
        <v>0</v>
      </c>
      <c r="D55" s="54">
        <v>1500</v>
      </c>
      <c r="E55" s="55"/>
      <c r="F55" s="55"/>
      <c r="G55" s="56"/>
      <c r="H55" s="57"/>
      <c r="I55" s="55"/>
      <c r="J55" s="58"/>
      <c r="K55" s="59"/>
      <c r="L55" s="59"/>
      <c r="M55" s="57">
        <v>0</v>
      </c>
      <c r="N55" s="57"/>
      <c r="O55" s="57">
        <v>500</v>
      </c>
      <c r="P55" s="60">
        <f>C55+E55+G55+H55+I55+J55+K55+O55+D55+M55</f>
        <v>2000</v>
      </c>
      <c r="Q55" s="61" t="e">
        <f>#REF!+E57+#REF!+#REF!+#REF!+G57+#REF!+I57+J57+#REF!+#REF!</f>
        <v>#REF!</v>
      </c>
      <c r="S55"/>
    </row>
    <row r="56" spans="1:19" ht="22.5" x14ac:dyDescent="0.25">
      <c r="A56" s="52" t="s">
        <v>159</v>
      </c>
      <c r="B56" s="53" t="s">
        <v>160</v>
      </c>
      <c r="C56" s="54">
        <v>0</v>
      </c>
      <c r="D56" s="54">
        <v>4500</v>
      </c>
      <c r="E56" s="55"/>
      <c r="F56" s="55"/>
      <c r="G56" s="56"/>
      <c r="H56" s="57"/>
      <c r="I56" s="55"/>
      <c r="J56" s="58"/>
      <c r="K56" s="59"/>
      <c r="L56" s="59"/>
      <c r="M56" s="57"/>
      <c r="N56" s="57"/>
      <c r="O56" s="57">
        <v>500</v>
      </c>
      <c r="P56" s="60">
        <f>C56+E56+G56+H56+I56+J56+K56+O56+D56</f>
        <v>5000</v>
      </c>
      <c r="Q56" s="61" t="e">
        <f>#REF!+E58+#REF!+#REF!+#REF!+G58+#REF!+I58+J58+#REF!+#REF!</f>
        <v>#REF!</v>
      </c>
      <c r="S56" s="145"/>
    </row>
    <row r="57" spans="1:19" ht="22.15" customHeight="1" x14ac:dyDescent="0.25">
      <c r="A57" s="52" t="s">
        <v>161</v>
      </c>
      <c r="B57" s="53" t="s">
        <v>162</v>
      </c>
      <c r="C57" s="54">
        <v>0</v>
      </c>
      <c r="D57" s="54">
        <v>4500</v>
      </c>
      <c r="E57" s="55"/>
      <c r="F57" s="55"/>
      <c r="G57" s="56"/>
      <c r="H57" s="57"/>
      <c r="I57" s="55"/>
      <c r="J57" s="58"/>
      <c r="K57" s="59"/>
      <c r="L57" s="59"/>
      <c r="M57" s="57">
        <v>0</v>
      </c>
      <c r="N57" s="57"/>
      <c r="O57" s="57">
        <v>500</v>
      </c>
      <c r="P57" s="60">
        <f>C57+E57+G57+H57+I57+J57+K57+O57+D57</f>
        <v>5000</v>
      </c>
      <c r="Q57" s="61" t="e">
        <f>#REF!+E59+#REF!+#REF!+#REF!+G59+#REF!+I59+J59+#REF!+#REF!</f>
        <v>#REF!</v>
      </c>
      <c r="S57"/>
    </row>
    <row r="58" spans="1:19" ht="21.6" customHeight="1" x14ac:dyDescent="0.25">
      <c r="A58" s="52" t="s">
        <v>163</v>
      </c>
      <c r="B58" s="53" t="s">
        <v>164</v>
      </c>
      <c r="C58" s="54">
        <v>0</v>
      </c>
      <c r="D58" s="54">
        <v>1000</v>
      </c>
      <c r="E58" s="55"/>
      <c r="F58" s="55"/>
      <c r="G58" s="56"/>
      <c r="H58" s="57"/>
      <c r="I58" s="55"/>
      <c r="J58" s="58"/>
      <c r="K58" s="59"/>
      <c r="L58" s="59"/>
      <c r="M58" s="57"/>
      <c r="N58" s="57"/>
      <c r="O58" s="57">
        <v>1000</v>
      </c>
      <c r="P58" s="60">
        <f>C58+E58+G58+H58+I58+J58+K58+O58+D58</f>
        <v>2000</v>
      </c>
      <c r="Q58" s="61" t="e">
        <f>#REF!+E60+#REF!+#REF!+#REF!+G60+#REF!+I60+J60+#REF!+#REF!</f>
        <v>#REF!</v>
      </c>
      <c r="S58"/>
    </row>
    <row r="59" spans="1:19" ht="17.25" customHeight="1" x14ac:dyDescent="0.25">
      <c r="A59" s="52" t="s">
        <v>165</v>
      </c>
      <c r="B59" s="68" t="s">
        <v>166</v>
      </c>
      <c r="C59" s="54"/>
      <c r="D59" s="54"/>
      <c r="E59" s="55"/>
      <c r="F59" s="55"/>
      <c r="G59" s="56">
        <v>170000</v>
      </c>
      <c r="H59" s="57"/>
      <c r="I59" s="55"/>
      <c r="J59" s="58"/>
      <c r="K59" s="59"/>
      <c r="L59" s="59"/>
      <c r="M59" s="57">
        <v>15000</v>
      </c>
      <c r="N59" s="57"/>
      <c r="O59" s="57">
        <v>0</v>
      </c>
      <c r="P59" s="60">
        <f>C59+E59+G59+H59+I59+J59+K59+O59+D59+M59</f>
        <v>185000</v>
      </c>
      <c r="Q59" s="61" t="e">
        <f>#REF!+E61+#REF!+#REF!+#REF!+G61+#REF!+I61+J61+#REF!+#REF!</f>
        <v>#REF!</v>
      </c>
      <c r="S59"/>
    </row>
    <row r="60" spans="1:19" ht="15.75" customHeight="1" x14ac:dyDescent="0.25">
      <c r="A60" s="52" t="s">
        <v>167</v>
      </c>
      <c r="B60" s="68" t="s">
        <v>168</v>
      </c>
      <c r="C60" s="54"/>
      <c r="D60" s="54"/>
      <c r="E60" s="55"/>
      <c r="F60" s="55"/>
      <c r="G60" s="56"/>
      <c r="H60" s="57"/>
      <c r="I60" s="55"/>
      <c r="J60" s="58"/>
      <c r="K60" s="59"/>
      <c r="L60" s="59"/>
      <c r="M60" s="57"/>
      <c r="N60" s="57"/>
      <c r="O60" s="57">
        <v>400</v>
      </c>
      <c r="P60" s="60">
        <f t="shared" ref="P60:P67" si="4">C60+E60+G60+H60+I60+J60+K60+O60+D60</f>
        <v>400</v>
      </c>
      <c r="Q60" s="61" t="e">
        <f>#REF!+E62+#REF!+#REF!+#REF!+G62+#REF!+I62+J62+#REF!+#REF!</f>
        <v>#REF!</v>
      </c>
      <c r="S60" s="145"/>
    </row>
    <row r="61" spans="1:19" ht="19.5" customHeight="1" x14ac:dyDescent="0.25">
      <c r="A61" s="52" t="s">
        <v>169</v>
      </c>
      <c r="B61" s="68" t="s">
        <v>170</v>
      </c>
      <c r="C61" s="73">
        <v>5000</v>
      </c>
      <c r="D61" s="73">
        <v>10000</v>
      </c>
      <c r="E61" s="55"/>
      <c r="F61" s="55"/>
      <c r="G61" s="56"/>
      <c r="H61" s="57"/>
      <c r="I61" s="55"/>
      <c r="J61" s="58">
        <v>10000</v>
      </c>
      <c r="K61" s="59"/>
      <c r="L61" s="59"/>
      <c r="M61" s="57"/>
      <c r="N61" s="57"/>
      <c r="O61" s="57"/>
      <c r="P61" s="60">
        <f t="shared" si="4"/>
        <v>25000</v>
      </c>
      <c r="Q61" s="61" t="e">
        <f>#REF!+E63+#REF!+#REF!+#REF!+G63+#REF!+I63+J63+#REF!+#REF!</f>
        <v>#REF!</v>
      </c>
      <c r="S61"/>
    </row>
    <row r="62" spans="1:19" x14ac:dyDescent="0.25">
      <c r="A62" s="52" t="s">
        <v>171</v>
      </c>
      <c r="B62" s="68" t="s">
        <v>172</v>
      </c>
      <c r="C62" s="73">
        <v>40904.620000000003</v>
      </c>
      <c r="D62" s="73">
        <v>14095.38</v>
      </c>
      <c r="E62" s="55"/>
      <c r="F62" s="55"/>
      <c r="G62" s="56"/>
      <c r="H62" s="57"/>
      <c r="I62" s="55"/>
      <c r="J62" s="58">
        <v>10000</v>
      </c>
      <c r="K62" s="59"/>
      <c r="L62" s="59"/>
      <c r="M62" s="57"/>
      <c r="N62" s="57"/>
      <c r="O62" s="57"/>
      <c r="P62" s="60">
        <f t="shared" si="4"/>
        <v>65000</v>
      </c>
      <c r="Q62" s="61" t="e">
        <f>#REF!+E64+#REF!+#REF!+#REF!+G64+#REF!+I64+J64+#REF!+#REF!</f>
        <v>#REF!</v>
      </c>
      <c r="S62"/>
    </row>
    <row r="63" spans="1:19" x14ac:dyDescent="0.25">
      <c r="A63" s="52" t="s">
        <v>173</v>
      </c>
      <c r="B63" s="68" t="s">
        <v>174</v>
      </c>
      <c r="C63" s="73">
        <v>0</v>
      </c>
      <c r="D63" s="73">
        <v>1000</v>
      </c>
      <c r="E63" s="55"/>
      <c r="F63" s="55"/>
      <c r="G63" s="56"/>
      <c r="H63" s="57"/>
      <c r="I63" s="55"/>
      <c r="J63" s="58"/>
      <c r="K63" s="59"/>
      <c r="L63" s="59"/>
      <c r="M63" s="57"/>
      <c r="N63" s="57"/>
      <c r="O63" s="57">
        <v>400</v>
      </c>
      <c r="P63" s="60">
        <f t="shared" si="4"/>
        <v>1400</v>
      </c>
      <c r="Q63" s="61" t="e">
        <f>#REF!+E65+#REF!+#REF!+#REF!+G65+#REF!+I65+J65+#REF!+#REF!</f>
        <v>#REF!</v>
      </c>
      <c r="S63"/>
    </row>
    <row r="64" spans="1:19" ht="30" customHeight="1" x14ac:dyDescent="0.25">
      <c r="A64" s="52" t="s">
        <v>175</v>
      </c>
      <c r="B64" s="53" t="s">
        <v>176</v>
      </c>
      <c r="C64" s="54">
        <v>0</v>
      </c>
      <c r="D64" s="54">
        <v>500</v>
      </c>
      <c r="E64" s="55"/>
      <c r="F64" s="55"/>
      <c r="G64" s="56"/>
      <c r="H64" s="57"/>
      <c r="I64" s="55"/>
      <c r="J64" s="58"/>
      <c r="K64" s="59"/>
      <c r="L64" s="59"/>
      <c r="M64" s="57"/>
      <c r="N64" s="57"/>
      <c r="O64" s="57">
        <v>500</v>
      </c>
      <c r="P64" s="60">
        <f t="shared" si="4"/>
        <v>1000</v>
      </c>
      <c r="Q64" s="61" t="e">
        <f>#REF!+E66+#REF!+#REF!+#REF!+G66+#REF!+I66+J66+#REF!+#REF!</f>
        <v>#REF!</v>
      </c>
      <c r="S64"/>
    </row>
    <row r="65" spans="1:19" ht="28.9" customHeight="1" x14ac:dyDescent="0.25">
      <c r="A65" s="52" t="s">
        <v>177</v>
      </c>
      <c r="B65" s="53" t="s">
        <v>178</v>
      </c>
      <c r="C65" s="279">
        <v>0</v>
      </c>
      <c r="D65" s="54">
        <v>2000</v>
      </c>
      <c r="E65" s="55"/>
      <c r="F65" s="55"/>
      <c r="G65" s="56"/>
      <c r="H65" s="57"/>
      <c r="I65" s="55"/>
      <c r="J65" s="58"/>
      <c r="K65" s="59"/>
      <c r="L65" s="59"/>
      <c r="M65" s="57"/>
      <c r="N65" s="57"/>
      <c r="O65" s="57">
        <v>800</v>
      </c>
      <c r="P65" s="60">
        <f t="shared" si="4"/>
        <v>2800</v>
      </c>
      <c r="Q65" s="61" t="e">
        <f>#REF!+E68+#REF!+#REF!+#REF!+G68+#REF!+I68+J68+#REF!+#REF!</f>
        <v>#REF!</v>
      </c>
      <c r="S65"/>
    </row>
    <row r="66" spans="1:19" ht="15" customHeight="1" x14ac:dyDescent="0.25">
      <c r="A66" s="52" t="s">
        <v>179</v>
      </c>
      <c r="B66" s="53" t="s">
        <v>180</v>
      </c>
      <c r="C66" s="54">
        <v>0</v>
      </c>
      <c r="D66" s="54">
        <v>500</v>
      </c>
      <c r="E66" s="55"/>
      <c r="F66" s="55"/>
      <c r="G66" s="56"/>
      <c r="H66" s="57"/>
      <c r="I66" s="55"/>
      <c r="J66" s="58"/>
      <c r="K66" s="59"/>
      <c r="L66" s="59"/>
      <c r="M66" s="57"/>
      <c r="N66" s="57"/>
      <c r="O66" s="57">
        <v>300</v>
      </c>
      <c r="P66" s="60">
        <f t="shared" si="4"/>
        <v>800</v>
      </c>
      <c r="Q66" s="61" t="e">
        <f>#REF!+E69+#REF!+#REF!+#REF!+G69+#REF!+I69+J69+#REF!+#REF!</f>
        <v>#REF!</v>
      </c>
      <c r="S66"/>
    </row>
    <row r="67" spans="1:19" ht="15" customHeight="1" x14ac:dyDescent="0.25">
      <c r="A67" s="235">
        <v>32244</v>
      </c>
      <c r="B67" s="53" t="s">
        <v>466</v>
      </c>
      <c r="C67" s="54">
        <v>0</v>
      </c>
      <c r="D67" s="54">
        <v>1000</v>
      </c>
      <c r="E67" s="55"/>
      <c r="F67" s="55"/>
      <c r="G67" s="56"/>
      <c r="H67" s="57"/>
      <c r="I67" s="55"/>
      <c r="J67" s="58"/>
      <c r="K67" s="59"/>
      <c r="L67" s="59"/>
      <c r="M67" s="57"/>
      <c r="N67" s="57"/>
      <c r="O67" s="57">
        <v>400</v>
      </c>
      <c r="P67" s="60">
        <f t="shared" si="4"/>
        <v>1400</v>
      </c>
      <c r="Q67" s="61"/>
      <c r="S67"/>
    </row>
    <row r="68" spans="1:19" x14ac:dyDescent="0.25">
      <c r="A68" s="52" t="s">
        <v>181</v>
      </c>
      <c r="B68" s="68" t="s">
        <v>182</v>
      </c>
      <c r="C68" s="54">
        <v>0</v>
      </c>
      <c r="D68" s="54">
        <v>500</v>
      </c>
      <c r="E68" s="55"/>
      <c r="F68" s="55"/>
      <c r="G68" s="56"/>
      <c r="H68" s="57"/>
      <c r="I68" s="55"/>
      <c r="J68" s="58"/>
      <c r="K68" s="59"/>
      <c r="L68" s="59"/>
      <c r="M68" s="57">
        <v>0</v>
      </c>
      <c r="N68" s="57"/>
      <c r="O68" s="57">
        <v>400</v>
      </c>
      <c r="P68" s="60">
        <f>C68+E68+G68+H68+I68+J68+K68+O68+D68+M68</f>
        <v>900</v>
      </c>
      <c r="Q68" s="61" t="e">
        <f>#REF!+E70+#REF!+#REF!+#REF!+G70+#REF!+I70+J70+#REF!+#REF!</f>
        <v>#REF!</v>
      </c>
      <c r="S68"/>
    </row>
    <row r="69" spans="1:19" ht="16.5" customHeight="1" x14ac:dyDescent="0.25">
      <c r="A69" s="52" t="s">
        <v>183</v>
      </c>
      <c r="B69" s="68" t="s">
        <v>184</v>
      </c>
      <c r="C69" s="54">
        <v>0</v>
      </c>
      <c r="D69" s="54">
        <v>300</v>
      </c>
      <c r="E69" s="55"/>
      <c r="F69" s="55"/>
      <c r="G69" s="56"/>
      <c r="H69" s="57"/>
      <c r="I69" s="55"/>
      <c r="J69" s="58"/>
      <c r="K69" s="59"/>
      <c r="L69" s="59"/>
      <c r="M69" s="57"/>
      <c r="N69" s="57"/>
      <c r="O69" s="57">
        <v>400</v>
      </c>
      <c r="P69" s="60">
        <f t="shared" ref="P69:P101" si="5">C69+E69+G69+H69+I69+J69+K69+O69+D69</f>
        <v>700</v>
      </c>
      <c r="Q69" s="61" t="e">
        <f>#REF!+E71+#REF!+#REF!+#REF!+G71+#REF!+I71+J71+#REF!+#REF!</f>
        <v>#REF!</v>
      </c>
      <c r="S69"/>
    </row>
    <row r="70" spans="1:19" ht="15.75" customHeight="1" x14ac:dyDescent="0.25">
      <c r="A70" s="52" t="s">
        <v>185</v>
      </c>
      <c r="B70" s="53" t="s">
        <v>186</v>
      </c>
      <c r="C70" s="54">
        <v>0</v>
      </c>
      <c r="D70" s="54">
        <v>500</v>
      </c>
      <c r="E70" s="55"/>
      <c r="F70" s="55"/>
      <c r="G70" s="56"/>
      <c r="H70" s="57"/>
      <c r="I70" s="55"/>
      <c r="J70" s="58"/>
      <c r="K70" s="59"/>
      <c r="L70" s="59"/>
      <c r="M70" s="57"/>
      <c r="N70" s="57"/>
      <c r="O70" s="57">
        <v>500</v>
      </c>
      <c r="P70" s="60">
        <f t="shared" si="5"/>
        <v>1000</v>
      </c>
      <c r="Q70" s="61" t="e">
        <f>#REF!+E72+#REF!+#REF!+#REF!+G72+#REF!+I72+J72+#REF!+#REF!</f>
        <v>#REF!</v>
      </c>
      <c r="S70"/>
    </row>
    <row r="71" spans="1:19" ht="16.5" customHeight="1" x14ac:dyDescent="0.25">
      <c r="A71" s="52" t="s">
        <v>187</v>
      </c>
      <c r="B71" s="68" t="s">
        <v>188</v>
      </c>
      <c r="C71" s="54">
        <v>0</v>
      </c>
      <c r="D71" s="54">
        <v>3500</v>
      </c>
      <c r="E71" s="55"/>
      <c r="F71" s="55"/>
      <c r="G71" s="56"/>
      <c r="H71" s="57"/>
      <c r="I71" s="55"/>
      <c r="J71" s="58"/>
      <c r="K71" s="59"/>
      <c r="L71" s="59"/>
      <c r="M71" s="57"/>
      <c r="N71" s="57"/>
      <c r="O71" s="57"/>
      <c r="P71" s="60">
        <f t="shared" si="5"/>
        <v>3500</v>
      </c>
      <c r="Q71" s="61" t="e">
        <f>#REF!+E73+#REF!+#REF!+#REF!+G73+#REF!+I73+J73+#REF!+#REF!</f>
        <v>#REF!</v>
      </c>
      <c r="S71"/>
    </row>
    <row r="72" spans="1:19" x14ac:dyDescent="0.25">
      <c r="A72" s="52" t="s">
        <v>189</v>
      </c>
      <c r="B72" s="68" t="s">
        <v>190</v>
      </c>
      <c r="C72" s="54">
        <v>0</v>
      </c>
      <c r="D72" s="54">
        <v>500</v>
      </c>
      <c r="E72" s="55"/>
      <c r="F72" s="55"/>
      <c r="G72" s="56"/>
      <c r="H72" s="57"/>
      <c r="I72" s="55"/>
      <c r="J72" s="58"/>
      <c r="K72" s="59"/>
      <c r="L72" s="59"/>
      <c r="M72" s="57"/>
      <c r="N72" s="57"/>
      <c r="O72" s="57"/>
      <c r="P72" s="60">
        <f t="shared" si="5"/>
        <v>500</v>
      </c>
      <c r="Q72" s="61" t="e">
        <f>#REF!+E74+#REF!+#REF!+#REF!+G74+#REF!+I74+J74+#REF!+#REF!</f>
        <v>#REF!</v>
      </c>
      <c r="S72"/>
    </row>
    <row r="73" spans="1:19" x14ac:dyDescent="0.25">
      <c r="A73" s="52" t="s">
        <v>191</v>
      </c>
      <c r="B73" s="68" t="s">
        <v>192</v>
      </c>
      <c r="C73" s="54">
        <v>0</v>
      </c>
      <c r="D73" s="54">
        <v>1000</v>
      </c>
      <c r="E73" s="55"/>
      <c r="F73" s="55"/>
      <c r="G73" s="56"/>
      <c r="H73" s="57"/>
      <c r="I73" s="55"/>
      <c r="J73" s="58"/>
      <c r="K73" s="59"/>
      <c r="L73" s="59"/>
      <c r="M73" s="57"/>
      <c r="N73" s="57"/>
      <c r="O73" s="57">
        <v>100</v>
      </c>
      <c r="P73" s="60">
        <f t="shared" si="5"/>
        <v>1100</v>
      </c>
      <c r="Q73" s="61" t="e">
        <f>#REF!+E75+#REF!+#REF!+#REF!+G75+#REF!+I75+J75+#REF!+#REF!</f>
        <v>#REF!</v>
      </c>
      <c r="S73"/>
    </row>
    <row r="74" spans="1:19" ht="22.5" x14ac:dyDescent="0.25">
      <c r="A74" s="52" t="s">
        <v>193</v>
      </c>
      <c r="B74" s="53" t="s">
        <v>194</v>
      </c>
      <c r="C74" s="73">
        <v>45000</v>
      </c>
      <c r="D74" s="73">
        <v>0</v>
      </c>
      <c r="E74" s="55"/>
      <c r="F74" s="55"/>
      <c r="G74" s="56"/>
      <c r="H74" s="57"/>
      <c r="I74" s="55"/>
      <c r="J74" s="58">
        <v>20000</v>
      </c>
      <c r="K74" s="59"/>
      <c r="L74" s="59"/>
      <c r="M74" s="57"/>
      <c r="N74" s="57"/>
      <c r="O74" s="57">
        <v>100</v>
      </c>
      <c r="P74" s="60">
        <f t="shared" si="5"/>
        <v>65100</v>
      </c>
      <c r="Q74" s="61" t="e">
        <f>#REF!+E76+#REF!+#REF!+#REF!+G76+#REF!+I76+J76+#REF!+#REF!</f>
        <v>#REF!</v>
      </c>
      <c r="S74"/>
    </row>
    <row r="75" spans="1:19" ht="22.5" x14ac:dyDescent="0.25">
      <c r="A75" s="52" t="s">
        <v>195</v>
      </c>
      <c r="B75" s="53" t="s">
        <v>196</v>
      </c>
      <c r="C75" s="54">
        <v>0</v>
      </c>
      <c r="D75" s="54">
        <v>1000</v>
      </c>
      <c r="E75" s="55"/>
      <c r="F75" s="55"/>
      <c r="G75" s="56"/>
      <c r="H75" s="57"/>
      <c r="I75" s="55"/>
      <c r="J75" s="58"/>
      <c r="K75" s="59"/>
      <c r="L75" s="59"/>
      <c r="M75" s="57"/>
      <c r="N75" s="57"/>
      <c r="O75" s="57">
        <v>300</v>
      </c>
      <c r="P75" s="60">
        <f t="shared" si="5"/>
        <v>1300</v>
      </c>
      <c r="Q75" s="61" t="e">
        <f>#REF!+E77+#REF!+#REF!+#REF!+G77+#REF!+I77+J77+#REF!+#REF!</f>
        <v>#REF!</v>
      </c>
      <c r="S75"/>
    </row>
    <row r="76" spans="1:19" ht="23.25" customHeight="1" x14ac:dyDescent="0.25">
      <c r="A76" s="52" t="s">
        <v>197</v>
      </c>
      <c r="B76" s="53" t="s">
        <v>198</v>
      </c>
      <c r="C76" s="54">
        <v>0</v>
      </c>
      <c r="D76" s="54">
        <v>3000</v>
      </c>
      <c r="E76" s="55"/>
      <c r="F76" s="55"/>
      <c r="G76" s="56"/>
      <c r="H76" s="57"/>
      <c r="I76" s="55"/>
      <c r="J76" s="58"/>
      <c r="K76" s="59"/>
      <c r="L76" s="59"/>
      <c r="M76" s="57"/>
      <c r="N76" s="57"/>
      <c r="O76" s="57">
        <v>500</v>
      </c>
      <c r="P76" s="60">
        <f t="shared" si="5"/>
        <v>3500</v>
      </c>
      <c r="Q76" s="61" t="e">
        <f>#REF!+E79+#REF!+#REF!+#REF!+G79+#REF!+I79+J79+#REF!+#REF!</f>
        <v>#REF!</v>
      </c>
      <c r="S76"/>
    </row>
    <row r="77" spans="1:19" ht="16.5" customHeight="1" x14ac:dyDescent="0.25">
      <c r="A77" s="52" t="s">
        <v>199</v>
      </c>
      <c r="B77" s="53" t="s">
        <v>200</v>
      </c>
      <c r="C77" s="54">
        <v>0</v>
      </c>
      <c r="D77" s="54">
        <v>400</v>
      </c>
      <c r="E77" s="55"/>
      <c r="F77" s="55"/>
      <c r="G77" s="56"/>
      <c r="H77" s="57"/>
      <c r="I77" s="55"/>
      <c r="J77" s="58"/>
      <c r="K77" s="59"/>
      <c r="L77" s="59"/>
      <c r="M77" s="57"/>
      <c r="N77" s="57"/>
      <c r="O77" s="57">
        <v>200</v>
      </c>
      <c r="P77" s="60">
        <f t="shared" si="5"/>
        <v>600</v>
      </c>
      <c r="Q77" s="61" t="e">
        <f>#REF!+E81+#REF!+#REF!+#REF!+G81+#REF!+I81+J81+#REF!+#REF!</f>
        <v>#REF!</v>
      </c>
      <c r="S77"/>
    </row>
    <row r="78" spans="1:19" ht="16.5" customHeight="1" x14ac:dyDescent="0.25">
      <c r="A78" s="52" t="s">
        <v>467</v>
      </c>
      <c r="B78" s="53" t="s">
        <v>468</v>
      </c>
      <c r="C78" s="54">
        <v>0</v>
      </c>
      <c r="D78" s="54">
        <v>1000</v>
      </c>
      <c r="E78" s="55"/>
      <c r="F78" s="55"/>
      <c r="G78" s="56"/>
      <c r="H78" s="57"/>
      <c r="I78" s="55"/>
      <c r="J78" s="58"/>
      <c r="K78" s="59"/>
      <c r="L78" s="59"/>
      <c r="M78" s="57"/>
      <c r="N78" s="57"/>
      <c r="O78" s="57">
        <v>200</v>
      </c>
      <c r="P78" s="60">
        <f t="shared" si="5"/>
        <v>1200</v>
      </c>
      <c r="Q78" s="61"/>
      <c r="S78"/>
    </row>
    <row r="79" spans="1:19" ht="15.75" customHeight="1" x14ac:dyDescent="0.25">
      <c r="A79" s="235">
        <v>32331</v>
      </c>
      <c r="B79" s="53" t="s">
        <v>201</v>
      </c>
      <c r="C79" s="54">
        <v>0</v>
      </c>
      <c r="D79" s="54">
        <v>200</v>
      </c>
      <c r="E79" s="55"/>
      <c r="F79" s="55"/>
      <c r="G79" s="56"/>
      <c r="H79" s="57"/>
      <c r="I79" s="55"/>
      <c r="J79" s="58"/>
      <c r="K79" s="59"/>
      <c r="L79" s="59"/>
      <c r="M79" s="57"/>
      <c r="N79" s="57"/>
      <c r="O79" s="57">
        <v>100</v>
      </c>
      <c r="P79" s="60">
        <f t="shared" si="5"/>
        <v>300</v>
      </c>
      <c r="Q79" s="61" t="e">
        <f>#REF!+E82+#REF!+#REF!+#REF!+G82+#REF!+I82+J82+#REF!+#REF!</f>
        <v>#REF!</v>
      </c>
      <c r="S79"/>
    </row>
    <row r="80" spans="1:19" ht="15.75" customHeight="1" x14ac:dyDescent="0.25">
      <c r="A80" s="235">
        <v>32339</v>
      </c>
      <c r="B80" s="53" t="s">
        <v>469</v>
      </c>
      <c r="C80" s="54">
        <v>0</v>
      </c>
      <c r="D80" s="54">
        <v>800</v>
      </c>
      <c r="E80" s="55"/>
      <c r="F80" s="55"/>
      <c r="G80" s="56"/>
      <c r="H80" s="57"/>
      <c r="I80" s="55"/>
      <c r="J80" s="58"/>
      <c r="K80" s="59"/>
      <c r="L80" s="59"/>
      <c r="M80" s="57"/>
      <c r="N80" s="57"/>
      <c r="O80" s="57">
        <v>100</v>
      </c>
      <c r="P80" s="60">
        <f t="shared" si="5"/>
        <v>900</v>
      </c>
      <c r="Q80" s="61"/>
      <c r="S80"/>
    </row>
    <row r="81" spans="1:19" ht="15.75" customHeight="1" x14ac:dyDescent="0.25">
      <c r="A81" s="235">
        <v>32341</v>
      </c>
      <c r="B81" s="68" t="s">
        <v>202</v>
      </c>
      <c r="C81" s="73">
        <v>0</v>
      </c>
      <c r="D81" s="73">
        <v>7000</v>
      </c>
      <c r="E81" s="55"/>
      <c r="F81" s="55"/>
      <c r="G81" s="56"/>
      <c r="H81" s="57"/>
      <c r="I81" s="55"/>
      <c r="J81" s="58"/>
      <c r="K81" s="59"/>
      <c r="L81" s="59"/>
      <c r="M81" s="57"/>
      <c r="N81" s="57"/>
      <c r="O81" s="57"/>
      <c r="P81" s="60">
        <f t="shared" si="5"/>
        <v>7000</v>
      </c>
      <c r="Q81" s="61" t="e">
        <f>#REF!+E83+#REF!+#REF!+#REF!+G83+#REF!+I83+J83+#REF!+#REF!</f>
        <v>#REF!</v>
      </c>
      <c r="S81"/>
    </row>
    <row r="82" spans="1:19" ht="15" customHeight="1" x14ac:dyDescent="0.25">
      <c r="A82" s="52" t="s">
        <v>203</v>
      </c>
      <c r="B82" s="68" t="s">
        <v>204</v>
      </c>
      <c r="C82" s="73">
        <v>0</v>
      </c>
      <c r="D82" s="73">
        <v>3000</v>
      </c>
      <c r="E82" s="55"/>
      <c r="F82" s="55"/>
      <c r="G82" s="56"/>
      <c r="H82" s="57"/>
      <c r="I82" s="55"/>
      <c r="J82" s="58"/>
      <c r="K82" s="59"/>
      <c r="L82" s="59"/>
      <c r="M82" s="57"/>
      <c r="N82" s="57"/>
      <c r="O82" s="57"/>
      <c r="P82" s="60">
        <f t="shared" si="5"/>
        <v>3000</v>
      </c>
      <c r="Q82" s="61" t="e">
        <f>#REF!+E84+#REF!+#REF!+#REF!+G84+#REF!+I84+J84+#REF!+#REF!</f>
        <v>#REF!</v>
      </c>
      <c r="S82"/>
    </row>
    <row r="83" spans="1:19" ht="16.5" customHeight="1" x14ac:dyDescent="0.25">
      <c r="A83" s="52" t="s">
        <v>205</v>
      </c>
      <c r="B83" s="68" t="s">
        <v>206</v>
      </c>
      <c r="C83" s="73">
        <v>0</v>
      </c>
      <c r="D83" s="73">
        <v>350</v>
      </c>
      <c r="E83" s="55"/>
      <c r="F83" s="55"/>
      <c r="G83" s="56"/>
      <c r="H83" s="57"/>
      <c r="I83" s="55"/>
      <c r="J83" s="58"/>
      <c r="K83" s="59"/>
      <c r="L83" s="59"/>
      <c r="M83" s="57"/>
      <c r="N83" s="57"/>
      <c r="O83" s="57"/>
      <c r="P83" s="60">
        <f t="shared" si="5"/>
        <v>350</v>
      </c>
      <c r="Q83" s="61" t="e">
        <f>#REF!+E85+#REF!+#REF!+#REF!+G85+#REF!+I85+J85+#REF!+#REF!</f>
        <v>#REF!</v>
      </c>
      <c r="S83"/>
    </row>
    <row r="84" spans="1:19" ht="18.75" customHeight="1" x14ac:dyDescent="0.25">
      <c r="A84" s="52" t="s">
        <v>207</v>
      </c>
      <c r="B84" s="68" t="s">
        <v>208</v>
      </c>
      <c r="C84" s="73">
        <v>0</v>
      </c>
      <c r="D84" s="73">
        <v>200</v>
      </c>
      <c r="E84" s="55"/>
      <c r="F84" s="55"/>
      <c r="G84" s="56"/>
      <c r="H84" s="57"/>
      <c r="I84" s="55"/>
      <c r="J84" s="58"/>
      <c r="K84" s="59"/>
      <c r="L84" s="59"/>
      <c r="M84" s="57"/>
      <c r="N84" s="57"/>
      <c r="O84" s="57"/>
      <c r="P84" s="60">
        <f t="shared" si="5"/>
        <v>200</v>
      </c>
      <c r="Q84" s="61" t="e">
        <f>#REF!+E86+#REF!+#REF!+#REF!+G86+#REF!+I86+J86+#REF!+#REF!</f>
        <v>#REF!</v>
      </c>
      <c r="S84"/>
    </row>
    <row r="85" spans="1:19" ht="18.75" customHeight="1" x14ac:dyDescent="0.25">
      <c r="A85" s="52" t="s">
        <v>209</v>
      </c>
      <c r="B85" s="68" t="s">
        <v>210</v>
      </c>
      <c r="C85" s="73"/>
      <c r="D85" s="73"/>
      <c r="E85" s="55"/>
      <c r="F85" s="55"/>
      <c r="G85" s="56"/>
      <c r="H85" s="57"/>
      <c r="I85" s="55"/>
      <c r="J85" s="58"/>
      <c r="K85" s="59"/>
      <c r="L85" s="59"/>
      <c r="M85" s="57"/>
      <c r="N85" s="57"/>
      <c r="O85" s="57"/>
      <c r="P85" s="60">
        <f t="shared" si="5"/>
        <v>0</v>
      </c>
      <c r="Q85" s="61"/>
      <c r="S85"/>
    </row>
    <row r="86" spans="1:19" ht="17.25" customHeight="1" x14ac:dyDescent="0.25">
      <c r="A86" s="52" t="s">
        <v>211</v>
      </c>
      <c r="B86" s="68" t="s">
        <v>212</v>
      </c>
      <c r="C86" s="54">
        <v>0</v>
      </c>
      <c r="D86" s="54">
        <v>1500</v>
      </c>
      <c r="E86" s="55"/>
      <c r="F86" s="55"/>
      <c r="G86" s="56"/>
      <c r="H86" s="57"/>
      <c r="I86" s="55"/>
      <c r="J86" s="58"/>
      <c r="K86" s="59"/>
      <c r="L86" s="59"/>
      <c r="M86" s="57"/>
      <c r="N86" s="57"/>
      <c r="O86" s="57">
        <v>200</v>
      </c>
      <c r="P86" s="60">
        <f t="shared" si="5"/>
        <v>1700</v>
      </c>
      <c r="Q86" s="61" t="e">
        <f>#REF!+E88+#REF!+#REF!+#REF!+G88+#REF!+I88+J88+#REF!+#REF!</f>
        <v>#REF!</v>
      </c>
      <c r="S86"/>
    </row>
    <row r="87" spans="1:19" ht="18.75" customHeight="1" x14ac:dyDescent="0.25">
      <c r="A87" s="52" t="s">
        <v>213</v>
      </c>
      <c r="B87" s="68" t="s">
        <v>214</v>
      </c>
      <c r="C87" s="54">
        <v>0</v>
      </c>
      <c r="D87" s="54">
        <v>200</v>
      </c>
      <c r="E87" s="55"/>
      <c r="F87" s="55"/>
      <c r="G87" s="56"/>
      <c r="H87" s="57"/>
      <c r="I87" s="55"/>
      <c r="J87" s="58"/>
      <c r="K87" s="59"/>
      <c r="L87" s="59"/>
      <c r="M87" s="57"/>
      <c r="N87" s="57"/>
      <c r="O87" s="57">
        <v>100</v>
      </c>
      <c r="P87" s="60">
        <f t="shared" si="5"/>
        <v>300</v>
      </c>
      <c r="Q87" s="61" t="e">
        <f>#REF!+E89+#REF!+#REF!+#REF!+G89+#REF!+I89+J89+#REF!+#REF!</f>
        <v>#REF!</v>
      </c>
      <c r="S87"/>
    </row>
    <row r="88" spans="1:19" x14ac:dyDescent="0.25">
      <c r="A88" s="52" t="s">
        <v>215</v>
      </c>
      <c r="B88" s="68" t="s">
        <v>216</v>
      </c>
      <c r="C88" s="54"/>
      <c r="D88" s="54"/>
      <c r="E88" s="55"/>
      <c r="F88" s="55"/>
      <c r="G88" s="56"/>
      <c r="H88" s="57"/>
      <c r="I88" s="55"/>
      <c r="J88" s="58"/>
      <c r="K88" s="59"/>
      <c r="L88" s="59"/>
      <c r="M88" s="57"/>
      <c r="N88" s="57"/>
      <c r="O88" s="57"/>
      <c r="P88" s="60">
        <f t="shared" si="5"/>
        <v>0</v>
      </c>
      <c r="Q88" s="61" t="e">
        <f>#REF!+E90+#REF!+#REF!+#REF!+G90+#REF!+I90+J90+#REF!+#REF!</f>
        <v>#REF!</v>
      </c>
      <c r="S88"/>
    </row>
    <row r="89" spans="1:19" ht="18" customHeight="1" x14ac:dyDescent="0.25">
      <c r="A89" s="52" t="s">
        <v>217</v>
      </c>
      <c r="B89" s="68" t="s">
        <v>218</v>
      </c>
      <c r="C89" s="73">
        <v>0</v>
      </c>
      <c r="D89" s="73">
        <v>1000</v>
      </c>
      <c r="E89" s="55"/>
      <c r="F89" s="55"/>
      <c r="G89" s="56"/>
      <c r="H89" s="57"/>
      <c r="I89" s="55"/>
      <c r="J89" s="58"/>
      <c r="K89" s="59"/>
      <c r="L89" s="59"/>
      <c r="M89" s="57"/>
      <c r="N89" s="57"/>
      <c r="O89" s="57">
        <v>30000</v>
      </c>
      <c r="P89" s="60">
        <f t="shared" si="5"/>
        <v>31000</v>
      </c>
      <c r="Q89" s="61" t="e">
        <f>#REF!+E91+#REF!+#REF!+#REF!+G91+#REF!+I91+J91+#REF!+#REF!</f>
        <v>#REF!</v>
      </c>
      <c r="S89"/>
    </row>
    <row r="90" spans="1:19" ht="24.75" customHeight="1" x14ac:dyDescent="0.25">
      <c r="A90" s="52" t="s">
        <v>219</v>
      </c>
      <c r="B90" s="53" t="s">
        <v>220</v>
      </c>
      <c r="C90" s="73">
        <v>0</v>
      </c>
      <c r="D90" s="73">
        <v>6000</v>
      </c>
      <c r="E90" s="55"/>
      <c r="F90" s="55"/>
      <c r="G90" s="56"/>
      <c r="H90" s="57"/>
      <c r="I90" s="55"/>
      <c r="J90" s="58"/>
      <c r="K90" s="59"/>
      <c r="L90" s="59"/>
      <c r="M90" s="57"/>
      <c r="N90" s="57"/>
      <c r="O90" s="57">
        <v>300</v>
      </c>
      <c r="P90" s="60">
        <f t="shared" si="5"/>
        <v>6300</v>
      </c>
      <c r="Q90" s="61" t="e">
        <f>#REF!+E92+#REF!+#REF!+#REF!+G92+#REF!+I92+J92+#REF!+#REF!</f>
        <v>#REF!</v>
      </c>
      <c r="S90"/>
    </row>
    <row r="91" spans="1:19" ht="18" customHeight="1" x14ac:dyDescent="0.25">
      <c r="A91" s="52" t="s">
        <v>221</v>
      </c>
      <c r="B91" s="53" t="s">
        <v>222</v>
      </c>
      <c r="C91" s="54"/>
      <c r="D91" s="54"/>
      <c r="E91" s="55"/>
      <c r="F91" s="55"/>
      <c r="G91" s="56"/>
      <c r="H91" s="57"/>
      <c r="I91" s="55"/>
      <c r="J91" s="58"/>
      <c r="K91" s="59"/>
      <c r="L91" s="59"/>
      <c r="M91" s="57"/>
      <c r="N91" s="57"/>
      <c r="O91" s="57"/>
      <c r="P91" s="60">
        <f t="shared" si="5"/>
        <v>0</v>
      </c>
      <c r="Q91" s="61" t="e">
        <f>#REF!+E93+#REF!+#REF!+#REF!+G93+#REF!+I93+J93+#REF!+#REF!</f>
        <v>#REF!</v>
      </c>
      <c r="S91"/>
    </row>
    <row r="92" spans="1:19" ht="18" customHeight="1" x14ac:dyDescent="0.25">
      <c r="A92" s="52" t="s">
        <v>223</v>
      </c>
      <c r="B92" s="53" t="s">
        <v>224</v>
      </c>
      <c r="C92" s="54">
        <v>0</v>
      </c>
      <c r="D92" s="54">
        <v>300</v>
      </c>
      <c r="E92" s="55"/>
      <c r="F92" s="55"/>
      <c r="G92" s="56"/>
      <c r="H92" s="57"/>
      <c r="I92" s="55"/>
      <c r="J92" s="58"/>
      <c r="K92" s="59"/>
      <c r="L92" s="59"/>
      <c r="M92" s="57"/>
      <c r="N92" s="57"/>
      <c r="O92" s="57"/>
      <c r="P92" s="60">
        <f t="shared" si="5"/>
        <v>300</v>
      </c>
      <c r="Q92" s="61" t="e">
        <f>#REF!+E94+#REF!+#REF!+#REF!+G94+#REF!+I94+J94+#REF!+#REF!</f>
        <v>#REF!</v>
      </c>
      <c r="S92"/>
    </row>
    <row r="93" spans="1:19" ht="18.75" customHeight="1" x14ac:dyDescent="0.25">
      <c r="A93" s="52" t="s">
        <v>225</v>
      </c>
      <c r="B93" s="53" t="s">
        <v>226</v>
      </c>
      <c r="C93" s="54"/>
      <c r="D93" s="54"/>
      <c r="E93" s="55"/>
      <c r="F93" s="55"/>
      <c r="G93" s="56"/>
      <c r="H93" s="57"/>
      <c r="I93" s="55"/>
      <c r="J93" s="58"/>
      <c r="K93" s="59"/>
      <c r="L93" s="59"/>
      <c r="M93" s="57"/>
      <c r="N93" s="57"/>
      <c r="O93" s="57">
        <v>300</v>
      </c>
      <c r="P93" s="60">
        <f t="shared" si="5"/>
        <v>300</v>
      </c>
      <c r="Q93" s="61" t="e">
        <f>#REF!+E96+#REF!+#REF!+#REF!+G96+#REF!+I96+J96+#REF!+#REF!</f>
        <v>#REF!</v>
      </c>
      <c r="S93"/>
    </row>
    <row r="94" spans="1:19" ht="18" customHeight="1" x14ac:dyDescent="0.25">
      <c r="A94" s="52" t="s">
        <v>227</v>
      </c>
      <c r="B94" s="53" t="s">
        <v>228</v>
      </c>
      <c r="C94" s="54"/>
      <c r="D94" s="54"/>
      <c r="E94" s="55"/>
      <c r="F94" s="55"/>
      <c r="G94" s="56"/>
      <c r="H94" s="57"/>
      <c r="I94" s="55"/>
      <c r="J94" s="58"/>
      <c r="K94" s="59"/>
      <c r="L94" s="59"/>
      <c r="M94" s="57"/>
      <c r="N94" s="57"/>
      <c r="O94" s="57">
        <v>300</v>
      </c>
      <c r="P94" s="60">
        <f t="shared" si="5"/>
        <v>300</v>
      </c>
      <c r="Q94" s="61" t="e">
        <f>#REF!+E97+#REF!+#REF!+#REF!+G97+#REF!+I97+J97+#REF!+#REF!</f>
        <v>#REF!</v>
      </c>
      <c r="S94"/>
    </row>
    <row r="95" spans="1:19" ht="18" customHeight="1" x14ac:dyDescent="0.25">
      <c r="A95" s="52" t="s">
        <v>229</v>
      </c>
      <c r="B95" s="53" t="s">
        <v>230</v>
      </c>
      <c r="C95" s="54"/>
      <c r="D95" s="54"/>
      <c r="E95" s="55"/>
      <c r="F95" s="55"/>
      <c r="G95" s="56"/>
      <c r="H95" s="57"/>
      <c r="I95" s="55"/>
      <c r="J95" s="58"/>
      <c r="K95" s="59"/>
      <c r="L95" s="59"/>
      <c r="M95" s="57"/>
      <c r="N95" s="57"/>
      <c r="O95" s="57"/>
      <c r="P95" s="60">
        <f t="shared" si="5"/>
        <v>0</v>
      </c>
      <c r="Q95" s="61"/>
      <c r="S95"/>
    </row>
    <row r="96" spans="1:19" x14ac:dyDescent="0.25">
      <c r="A96" s="52" t="s">
        <v>231</v>
      </c>
      <c r="B96" s="53" t="s">
        <v>232</v>
      </c>
      <c r="C96" s="54">
        <v>0</v>
      </c>
      <c r="D96" s="54">
        <v>1000</v>
      </c>
      <c r="E96" s="55"/>
      <c r="F96" s="55"/>
      <c r="G96" s="56"/>
      <c r="H96" s="57"/>
      <c r="I96" s="55"/>
      <c r="J96" s="58"/>
      <c r="K96" s="59"/>
      <c r="L96" s="59"/>
      <c r="M96" s="57"/>
      <c r="N96" s="57"/>
      <c r="O96" s="57">
        <v>500</v>
      </c>
      <c r="P96" s="60">
        <f t="shared" si="5"/>
        <v>1500</v>
      </c>
      <c r="Q96" s="61" t="e">
        <f>#REF!+E98+#REF!+#REF!+#REF!+G98+#REF!+I98+J98+#REF!+#REF!</f>
        <v>#REF!</v>
      </c>
      <c r="S96"/>
    </row>
    <row r="97" spans="1:19" ht="21" customHeight="1" x14ac:dyDescent="0.25">
      <c r="A97" s="52" t="s">
        <v>233</v>
      </c>
      <c r="B97" s="53" t="s">
        <v>234</v>
      </c>
      <c r="C97" s="54">
        <v>0</v>
      </c>
      <c r="D97" s="54">
        <v>2500</v>
      </c>
      <c r="E97" s="55"/>
      <c r="F97" s="55"/>
      <c r="G97" s="56"/>
      <c r="H97" s="57"/>
      <c r="I97" s="55"/>
      <c r="J97" s="58"/>
      <c r="K97" s="59"/>
      <c r="L97" s="59"/>
      <c r="M97" s="57"/>
      <c r="N97" s="57"/>
      <c r="O97" s="57">
        <v>200</v>
      </c>
      <c r="P97" s="60">
        <f t="shared" si="5"/>
        <v>2700</v>
      </c>
      <c r="Q97" s="61" t="e">
        <f>#REF!+E99+#REF!+#REF!+#REF!+G99+#REF!+I99+J99+#REF!+#REF!</f>
        <v>#REF!</v>
      </c>
      <c r="S97"/>
    </row>
    <row r="98" spans="1:19" ht="22.5" x14ac:dyDescent="0.25">
      <c r="A98" s="52" t="s">
        <v>235</v>
      </c>
      <c r="B98" s="53" t="s">
        <v>236</v>
      </c>
      <c r="C98" s="54"/>
      <c r="D98" s="54"/>
      <c r="E98" s="55"/>
      <c r="F98" s="55"/>
      <c r="G98" s="56"/>
      <c r="H98" s="57"/>
      <c r="I98" s="55"/>
      <c r="J98" s="58"/>
      <c r="K98" s="59"/>
      <c r="L98" s="59"/>
      <c r="M98" s="57"/>
      <c r="N98" s="57"/>
      <c r="O98" s="57">
        <v>300</v>
      </c>
      <c r="P98" s="60">
        <f t="shared" si="5"/>
        <v>300</v>
      </c>
      <c r="Q98" s="61" t="e">
        <f>#REF!+E100+#REF!+#REF!+#REF!+G100+#REF!+I100+J100+#REF!+#REF!</f>
        <v>#REF!</v>
      </c>
      <c r="S98"/>
    </row>
    <row r="99" spans="1:19" ht="20.25" customHeight="1" x14ac:dyDescent="0.25">
      <c r="A99" s="52" t="s">
        <v>237</v>
      </c>
      <c r="B99" s="53" t="s">
        <v>238</v>
      </c>
      <c r="C99" s="54"/>
      <c r="D99" s="54"/>
      <c r="E99" s="55"/>
      <c r="F99" s="55"/>
      <c r="G99" s="56"/>
      <c r="H99" s="57"/>
      <c r="I99" s="55"/>
      <c r="J99" s="58"/>
      <c r="K99" s="59"/>
      <c r="L99" s="59"/>
      <c r="M99" s="57"/>
      <c r="N99" s="57"/>
      <c r="O99" s="57"/>
      <c r="P99" s="60">
        <f t="shared" si="5"/>
        <v>0</v>
      </c>
      <c r="Q99" s="61" t="e">
        <f>#REF!+E101+#REF!+#REF!+#REF!+G101+#REF!+I101+J101+#REF!+#REF!</f>
        <v>#REF!</v>
      </c>
      <c r="S99"/>
    </row>
    <row r="100" spans="1:19" ht="18" customHeight="1" x14ac:dyDescent="0.25">
      <c r="A100" s="52" t="s">
        <v>239</v>
      </c>
      <c r="B100" s="53" t="s">
        <v>240</v>
      </c>
      <c r="C100" s="54">
        <v>0</v>
      </c>
      <c r="D100" s="54">
        <v>500</v>
      </c>
      <c r="E100" s="55"/>
      <c r="F100" s="55"/>
      <c r="G100" s="56"/>
      <c r="H100" s="57"/>
      <c r="I100" s="55"/>
      <c r="J100" s="58"/>
      <c r="K100" s="59"/>
      <c r="L100" s="59"/>
      <c r="M100" s="57"/>
      <c r="N100" s="57"/>
      <c r="O100" s="57">
        <v>200</v>
      </c>
      <c r="P100" s="60">
        <f t="shared" si="5"/>
        <v>700</v>
      </c>
      <c r="Q100" s="61" t="e">
        <f>#REF!+E102+#REF!+#REF!+#REF!+G102+#REF!+I102+J102+#REF!+#REF!</f>
        <v>#REF!</v>
      </c>
      <c r="S100" s="145"/>
    </row>
    <row r="101" spans="1:19" x14ac:dyDescent="0.25">
      <c r="A101" s="52" t="s">
        <v>241</v>
      </c>
      <c r="B101" s="53" t="s">
        <v>242</v>
      </c>
      <c r="C101" s="54">
        <v>0</v>
      </c>
      <c r="D101" s="54"/>
      <c r="E101" s="55"/>
      <c r="F101" s="55"/>
      <c r="G101" s="56"/>
      <c r="H101" s="57"/>
      <c r="I101" s="55"/>
      <c r="J101" s="58"/>
      <c r="K101" s="59"/>
      <c r="L101" s="59"/>
      <c r="M101" s="57"/>
      <c r="N101" s="57"/>
      <c r="O101" s="57">
        <v>200</v>
      </c>
      <c r="P101" s="60">
        <f t="shared" si="5"/>
        <v>200</v>
      </c>
      <c r="Q101" s="61" t="e">
        <f>#REF!+E103+#REF!+#REF!+#REF!+G103+#REF!+I103+J103+#REF!+#REF!</f>
        <v>#REF!</v>
      </c>
      <c r="S101"/>
    </row>
    <row r="102" spans="1:19" ht="23.25" customHeight="1" x14ac:dyDescent="0.25">
      <c r="A102" s="52" t="s">
        <v>243</v>
      </c>
      <c r="B102" s="68" t="s">
        <v>244</v>
      </c>
      <c r="C102" s="54"/>
      <c r="D102" s="54"/>
      <c r="E102" s="55"/>
      <c r="F102" s="55"/>
      <c r="G102" s="56"/>
      <c r="H102" s="57"/>
      <c r="I102" s="55"/>
      <c r="J102" s="58"/>
      <c r="K102" s="59"/>
      <c r="L102" s="59"/>
      <c r="M102" s="57">
        <v>0</v>
      </c>
      <c r="N102" s="57"/>
      <c r="O102" s="57">
        <v>200</v>
      </c>
      <c r="P102" s="60">
        <f>C102+E102+G102+H102+I102+J102+K102+O102+D102+M102</f>
        <v>200</v>
      </c>
      <c r="Q102" s="61" t="e">
        <f>#REF!+E104+#REF!+#REF!+#REF!+G104+#REF!+I104+J104+#REF!+#REF!</f>
        <v>#REF!</v>
      </c>
      <c r="S102"/>
    </row>
    <row r="103" spans="1:19" ht="20.100000000000001" customHeight="1" x14ac:dyDescent="0.25">
      <c r="A103" s="52" t="s">
        <v>245</v>
      </c>
      <c r="B103" s="53" t="s">
        <v>246</v>
      </c>
      <c r="C103" s="54">
        <v>0</v>
      </c>
      <c r="D103" s="54">
        <v>100</v>
      </c>
      <c r="E103" s="55"/>
      <c r="F103" s="55"/>
      <c r="G103" s="56"/>
      <c r="H103" s="57"/>
      <c r="I103" s="55"/>
      <c r="J103" s="58"/>
      <c r="K103" s="59"/>
      <c r="L103" s="59"/>
      <c r="M103" s="57">
        <v>0</v>
      </c>
      <c r="N103" s="57"/>
      <c r="O103" s="57">
        <v>300</v>
      </c>
      <c r="P103" s="60">
        <f>C103+E103+G103+H103+I103+J103+K103+O103+D103+M103</f>
        <v>400</v>
      </c>
      <c r="Q103" s="61" t="e">
        <f>#REF!+E105+#REF!+#REF!+#REF!+G105+#REF!+I105+J105+#REF!+#REF!</f>
        <v>#REF!</v>
      </c>
      <c r="S103"/>
    </row>
    <row r="104" spans="1:19" ht="20.100000000000001" customHeight="1" x14ac:dyDescent="0.25">
      <c r="A104" s="52" t="s">
        <v>247</v>
      </c>
      <c r="B104" s="68" t="s">
        <v>248</v>
      </c>
      <c r="C104" s="54"/>
      <c r="D104" s="54"/>
      <c r="E104" s="55"/>
      <c r="F104" s="55"/>
      <c r="G104" s="56"/>
      <c r="H104" s="57"/>
      <c r="I104" s="55"/>
      <c r="J104" s="58"/>
      <c r="K104" s="59"/>
      <c r="L104" s="59"/>
      <c r="M104" s="57"/>
      <c r="N104" s="57"/>
      <c r="O104" s="57"/>
      <c r="P104" s="60">
        <f t="shared" ref="P104:P114" si="6">C104+E104+G104+H104+I104+J104+K104+O104+D104</f>
        <v>0</v>
      </c>
      <c r="Q104" s="61" t="e">
        <f>#REF!+E106+#REF!+#REF!+#REF!+G106+#REF!+I106+J106+#REF!+#REF!</f>
        <v>#REF!</v>
      </c>
      <c r="S104"/>
    </row>
    <row r="105" spans="1:19" ht="22.5" customHeight="1" x14ac:dyDescent="0.25">
      <c r="A105" s="52" t="s">
        <v>249</v>
      </c>
      <c r="B105" s="53" t="s">
        <v>250</v>
      </c>
      <c r="C105" s="54">
        <v>0</v>
      </c>
      <c r="D105" s="54"/>
      <c r="E105" s="55"/>
      <c r="F105" s="55"/>
      <c r="G105" s="56"/>
      <c r="H105" s="57"/>
      <c r="I105" s="55"/>
      <c r="J105" s="58"/>
      <c r="K105" s="59"/>
      <c r="L105" s="59"/>
      <c r="M105" s="57"/>
      <c r="N105" s="57"/>
      <c r="O105" s="57">
        <v>500</v>
      </c>
      <c r="P105" s="60">
        <f t="shared" si="6"/>
        <v>500</v>
      </c>
      <c r="Q105" s="61" t="e">
        <f>#REF!+E107+#REF!+#REF!+#REF!+G107+#REF!+I107+J107+#REF!+#REF!</f>
        <v>#REF!</v>
      </c>
      <c r="S105"/>
    </row>
    <row r="106" spans="1:19" ht="15" customHeight="1" x14ac:dyDescent="0.25">
      <c r="A106" s="52" t="s">
        <v>251</v>
      </c>
      <c r="B106" s="53" t="s">
        <v>252</v>
      </c>
      <c r="C106" s="54"/>
      <c r="D106" s="54"/>
      <c r="E106" s="55"/>
      <c r="F106" s="55"/>
      <c r="G106" s="56"/>
      <c r="H106" s="57"/>
      <c r="I106" s="55"/>
      <c r="J106" s="58"/>
      <c r="K106" s="59"/>
      <c r="L106" s="59"/>
      <c r="M106" s="57"/>
      <c r="N106" s="57"/>
      <c r="O106" s="57"/>
      <c r="P106" s="60">
        <f t="shared" si="6"/>
        <v>0</v>
      </c>
      <c r="Q106" s="61" t="e">
        <f>#REF!+E108+#REF!+#REF!+#REF!+G108+#REF!+I108+J108+#REF!+#REF!</f>
        <v>#REF!</v>
      </c>
      <c r="S106"/>
    </row>
    <row r="107" spans="1:19" ht="14.25" customHeight="1" x14ac:dyDescent="0.25">
      <c r="A107" s="52" t="s">
        <v>253</v>
      </c>
      <c r="B107" s="53" t="s">
        <v>254</v>
      </c>
      <c r="C107" s="54"/>
      <c r="D107" s="54"/>
      <c r="E107" s="55"/>
      <c r="F107" s="55"/>
      <c r="G107" s="56"/>
      <c r="H107" s="57"/>
      <c r="I107" s="55"/>
      <c r="J107" s="58"/>
      <c r="K107" s="59"/>
      <c r="L107" s="59"/>
      <c r="M107" s="57"/>
      <c r="N107" s="57"/>
      <c r="O107" s="57"/>
      <c r="P107" s="60">
        <f t="shared" si="6"/>
        <v>0</v>
      </c>
      <c r="Q107" s="61" t="e">
        <f>#REF!+E111+#REF!+#REF!+#REF!+G111+#REF!+I111+J111+#REF!+#REF!</f>
        <v>#REF!</v>
      </c>
      <c r="S107"/>
    </row>
    <row r="108" spans="1:19" ht="14.25" customHeight="1" x14ac:dyDescent="0.25">
      <c r="A108" s="52" t="s">
        <v>255</v>
      </c>
      <c r="B108" s="53" t="s">
        <v>256</v>
      </c>
      <c r="C108" s="54">
        <v>0</v>
      </c>
      <c r="D108" s="54">
        <v>200</v>
      </c>
      <c r="E108" s="55"/>
      <c r="F108" s="55"/>
      <c r="G108" s="56"/>
      <c r="H108" s="57"/>
      <c r="I108" s="55"/>
      <c r="J108" s="58"/>
      <c r="K108" s="59"/>
      <c r="L108" s="59"/>
      <c r="M108" s="57"/>
      <c r="N108" s="57"/>
      <c r="O108" s="57">
        <v>200</v>
      </c>
      <c r="P108" s="60">
        <f t="shared" si="6"/>
        <v>400</v>
      </c>
      <c r="Q108" s="61" t="e">
        <f>#REF!+E112+#REF!+#REF!+#REF!+G112+#REF!+I112+J112+#REF!+#REF!</f>
        <v>#REF!</v>
      </c>
      <c r="S108"/>
    </row>
    <row r="109" spans="1:19" ht="14.25" customHeight="1" x14ac:dyDescent="0.25">
      <c r="A109" s="52" t="s">
        <v>474</v>
      </c>
      <c r="B109" s="53" t="s">
        <v>475</v>
      </c>
      <c r="C109" s="54"/>
      <c r="D109" s="54"/>
      <c r="E109" s="55"/>
      <c r="F109" s="55"/>
      <c r="G109" s="56"/>
      <c r="H109" s="57"/>
      <c r="I109" s="55"/>
      <c r="J109" s="58"/>
      <c r="K109" s="59"/>
      <c r="L109" s="59"/>
      <c r="M109" s="57"/>
      <c r="N109" s="57"/>
      <c r="O109" s="57">
        <v>300</v>
      </c>
      <c r="P109" s="60">
        <f t="shared" si="6"/>
        <v>300</v>
      </c>
      <c r="Q109" s="61"/>
      <c r="S109"/>
    </row>
    <row r="110" spans="1:19" ht="14.25" customHeight="1" x14ac:dyDescent="0.25">
      <c r="A110" s="52" t="s">
        <v>476</v>
      </c>
      <c r="B110" s="53" t="s">
        <v>477</v>
      </c>
      <c r="C110" s="54"/>
      <c r="D110" s="54"/>
      <c r="E110" s="55"/>
      <c r="F110" s="55"/>
      <c r="G110" s="56"/>
      <c r="H110" s="57"/>
      <c r="I110" s="55"/>
      <c r="J110" s="58"/>
      <c r="K110" s="59"/>
      <c r="L110" s="59"/>
      <c r="M110" s="57"/>
      <c r="N110" s="57"/>
      <c r="O110" s="57">
        <v>50</v>
      </c>
      <c r="P110" s="60">
        <f t="shared" si="6"/>
        <v>50</v>
      </c>
      <c r="Q110" s="61"/>
      <c r="S110"/>
    </row>
    <row r="111" spans="1:19" ht="14.25" customHeight="1" x14ac:dyDescent="0.25">
      <c r="A111" s="52" t="s">
        <v>257</v>
      </c>
      <c r="B111" s="68" t="s">
        <v>258</v>
      </c>
      <c r="C111" s="54"/>
      <c r="D111" s="54"/>
      <c r="E111" s="55"/>
      <c r="F111" s="55"/>
      <c r="G111" s="56"/>
      <c r="H111" s="57"/>
      <c r="I111" s="55"/>
      <c r="J111" s="58"/>
      <c r="K111" s="59"/>
      <c r="L111" s="59"/>
      <c r="M111" s="57"/>
      <c r="N111" s="57"/>
      <c r="O111" s="57"/>
      <c r="P111" s="60">
        <f t="shared" si="6"/>
        <v>0</v>
      </c>
      <c r="Q111" s="61" t="e">
        <f>#REF!+E115+#REF!+#REF!+#REF!+G115+#REF!+I115+J115+#REF!+#REF!</f>
        <v>#REF!</v>
      </c>
      <c r="S111"/>
    </row>
    <row r="112" spans="1:19" ht="16.5" customHeight="1" x14ac:dyDescent="0.25">
      <c r="A112" s="52" t="s">
        <v>259</v>
      </c>
      <c r="B112" s="68" t="s">
        <v>260</v>
      </c>
      <c r="C112" s="54">
        <v>0</v>
      </c>
      <c r="D112" s="54">
        <v>100</v>
      </c>
      <c r="E112" s="55"/>
      <c r="F112" s="55"/>
      <c r="G112" s="56"/>
      <c r="H112" s="57"/>
      <c r="I112" s="55"/>
      <c r="J112" s="58"/>
      <c r="K112" s="59"/>
      <c r="L112" s="59"/>
      <c r="M112" s="57"/>
      <c r="N112" s="57"/>
      <c r="O112" s="57">
        <v>300</v>
      </c>
      <c r="P112" s="60">
        <f t="shared" si="6"/>
        <v>400</v>
      </c>
      <c r="Q112" s="61" t="e">
        <f>#REF!+E116+#REF!+#REF!+#REF!+G116+#REF!+I116+J116+#REF!+#REF!</f>
        <v>#REF!</v>
      </c>
      <c r="S112"/>
    </row>
    <row r="113" spans="1:19" ht="16.5" customHeight="1" x14ac:dyDescent="0.25">
      <c r="A113" s="52" t="s">
        <v>428</v>
      </c>
      <c r="B113" s="68" t="s">
        <v>342</v>
      </c>
      <c r="C113" s="54"/>
      <c r="D113" s="54"/>
      <c r="E113" s="55"/>
      <c r="F113" s="55"/>
      <c r="G113" s="56"/>
      <c r="H113" s="57"/>
      <c r="I113" s="55"/>
      <c r="J113" s="58"/>
      <c r="K113" s="59"/>
      <c r="L113" s="59"/>
      <c r="M113" s="57"/>
      <c r="N113" s="57"/>
      <c r="O113" s="57"/>
      <c r="P113" s="60">
        <f t="shared" si="6"/>
        <v>0</v>
      </c>
      <c r="Q113" s="61"/>
      <c r="S113"/>
    </row>
    <row r="114" spans="1:19" ht="16.5" customHeight="1" x14ac:dyDescent="0.25">
      <c r="A114" s="52" t="s">
        <v>472</v>
      </c>
      <c r="B114" s="68" t="s">
        <v>473</v>
      </c>
      <c r="C114" s="54"/>
      <c r="D114" s="54"/>
      <c r="E114" s="55"/>
      <c r="F114" s="55"/>
      <c r="G114" s="56"/>
      <c r="H114" s="57"/>
      <c r="I114" s="55"/>
      <c r="J114" s="58"/>
      <c r="K114" s="59"/>
      <c r="L114" s="59"/>
      <c r="M114" s="57"/>
      <c r="N114" s="57"/>
      <c r="O114" s="57">
        <v>200</v>
      </c>
      <c r="P114" s="60">
        <f t="shared" si="6"/>
        <v>200</v>
      </c>
      <c r="Q114" s="61"/>
      <c r="S114"/>
    </row>
    <row r="115" spans="1:19" ht="17.25" customHeight="1" x14ac:dyDescent="0.25">
      <c r="A115" s="52" t="s">
        <v>261</v>
      </c>
      <c r="B115" s="53" t="s">
        <v>262</v>
      </c>
      <c r="C115" s="54">
        <v>0</v>
      </c>
      <c r="D115" s="54">
        <v>100</v>
      </c>
      <c r="E115" s="55"/>
      <c r="F115" s="55"/>
      <c r="G115" s="56"/>
      <c r="H115" s="57"/>
      <c r="I115" s="55"/>
      <c r="J115" s="58"/>
      <c r="K115" s="59"/>
      <c r="L115" s="59"/>
      <c r="M115" s="57">
        <v>0</v>
      </c>
      <c r="N115" s="57"/>
      <c r="O115" s="57">
        <v>500</v>
      </c>
      <c r="P115" s="60">
        <f>C115+E115+G115+H115+I115+J115+K115+O115+D115+M115</f>
        <v>600</v>
      </c>
      <c r="Q115" s="61" t="e">
        <f>#REF!+E120+#REF!+#REF!+#REF!+G120+#REF!+I120+J120+#REF!+#REF!</f>
        <v>#REF!</v>
      </c>
      <c r="S115"/>
    </row>
    <row r="116" spans="1:19" ht="17.25" customHeight="1" x14ac:dyDescent="0.25">
      <c r="A116" s="52" t="s">
        <v>263</v>
      </c>
      <c r="B116" s="68" t="s">
        <v>264</v>
      </c>
      <c r="C116" s="54">
        <v>0</v>
      </c>
      <c r="D116" s="54">
        <v>1000</v>
      </c>
      <c r="E116" s="55"/>
      <c r="F116" s="55"/>
      <c r="G116" s="56"/>
      <c r="H116" s="57"/>
      <c r="I116" s="55"/>
      <c r="J116" s="58"/>
      <c r="K116" s="59"/>
      <c r="L116" s="59"/>
      <c r="M116" s="57"/>
      <c r="N116" s="57"/>
      <c r="O116" s="57"/>
      <c r="P116" s="60">
        <f>C116+E116+G116+H116+I116+J116+K116+O116+D116</f>
        <v>1000</v>
      </c>
      <c r="Q116" s="61"/>
      <c r="S116"/>
    </row>
    <row r="117" spans="1:19" ht="20.100000000000001" customHeight="1" x14ac:dyDescent="0.25">
      <c r="A117" s="52" t="s">
        <v>265</v>
      </c>
      <c r="B117" s="138" t="s">
        <v>266</v>
      </c>
      <c r="C117" s="139"/>
      <c r="D117" s="139"/>
      <c r="E117" s="140"/>
      <c r="F117" s="140"/>
      <c r="G117" s="141"/>
      <c r="H117" s="142"/>
      <c r="I117" s="140"/>
      <c r="J117" s="143"/>
      <c r="K117" s="144"/>
      <c r="L117" s="144"/>
      <c r="M117" s="142"/>
      <c r="N117" s="142"/>
      <c r="O117" s="112"/>
      <c r="P117" s="60">
        <f>C117+E117+G117+H117+I117+J117+K117+O117+D117</f>
        <v>0</v>
      </c>
      <c r="Q117" s="61" t="e">
        <f>#REF!+E123+#REF!+#REF!+#REF!+G123+#REF!+I123+J123+#REF!+#REF!</f>
        <v>#REF!</v>
      </c>
      <c r="S117" s="145"/>
    </row>
    <row r="118" spans="1:19" ht="20.100000000000001" customHeight="1" x14ac:dyDescent="0.25">
      <c r="A118" s="52" t="s">
        <v>267</v>
      </c>
      <c r="B118" s="138" t="s">
        <v>268</v>
      </c>
      <c r="C118" s="139"/>
      <c r="D118" s="139"/>
      <c r="E118" s="140"/>
      <c r="F118" s="140"/>
      <c r="G118" s="141"/>
      <c r="H118" s="142"/>
      <c r="I118" s="140"/>
      <c r="J118" s="143"/>
      <c r="K118" s="144"/>
      <c r="L118" s="144"/>
      <c r="M118" s="142"/>
      <c r="N118" s="142"/>
      <c r="O118" s="112"/>
      <c r="P118" s="60">
        <f>C118+E118+G118+H118+I118+J118+K118+O118+D118</f>
        <v>0</v>
      </c>
      <c r="Q118" s="146"/>
      <c r="S118"/>
    </row>
    <row r="119" spans="1:19" ht="15" customHeight="1" x14ac:dyDescent="0.25">
      <c r="A119" s="52" t="s">
        <v>269</v>
      </c>
      <c r="B119" s="138" t="s">
        <v>270</v>
      </c>
      <c r="C119" s="139"/>
      <c r="D119" s="139"/>
      <c r="E119" s="140"/>
      <c r="F119" s="140"/>
      <c r="G119" s="141"/>
      <c r="H119" s="142"/>
      <c r="I119" s="140"/>
      <c r="J119" s="143"/>
      <c r="K119" s="144"/>
      <c r="L119" s="144"/>
      <c r="M119" s="142"/>
      <c r="N119" s="142"/>
      <c r="O119" s="112">
        <v>50</v>
      </c>
      <c r="P119" s="60">
        <f>C119+E119+G119+H119+I119+J119+K119+O119+D119</f>
        <v>50</v>
      </c>
      <c r="Q119" s="61" t="e">
        <f>I125+#REF!</f>
        <v>#REF!</v>
      </c>
      <c r="S119"/>
    </row>
    <row r="120" spans="1:19" ht="14.25" customHeight="1" x14ac:dyDescent="0.25">
      <c r="A120" s="52" t="s">
        <v>271</v>
      </c>
      <c r="B120" s="68" t="s">
        <v>272</v>
      </c>
      <c r="C120" s="54">
        <v>0</v>
      </c>
      <c r="D120" s="54"/>
      <c r="E120" s="55"/>
      <c r="F120" s="55"/>
      <c r="G120" s="56"/>
      <c r="H120" s="57"/>
      <c r="I120" s="55"/>
      <c r="J120" s="58"/>
      <c r="K120" s="59"/>
      <c r="L120" s="59"/>
      <c r="M120" s="57"/>
      <c r="N120" s="57"/>
      <c r="O120" s="57"/>
      <c r="P120" s="60">
        <f>C120+E120+G120+H120+I120+J120+K120+O120+D120</f>
        <v>0</v>
      </c>
      <c r="Q120" s="61" t="e">
        <f>I126+#REF!</f>
        <v>#REF!</v>
      </c>
    </row>
    <row r="121" spans="1:19" ht="14.25" customHeight="1" x14ac:dyDescent="0.25">
      <c r="A121" s="52" t="s">
        <v>273</v>
      </c>
      <c r="B121" s="147" t="s">
        <v>274</v>
      </c>
      <c r="C121" s="54"/>
      <c r="D121" s="54"/>
      <c r="E121" s="55"/>
      <c r="F121" s="55"/>
      <c r="G121" s="56"/>
      <c r="H121" s="57"/>
      <c r="I121" s="55"/>
      <c r="J121" s="58"/>
      <c r="K121" s="59"/>
      <c r="L121" s="59">
        <v>50300</v>
      </c>
      <c r="M121" s="57"/>
      <c r="N121" s="57"/>
      <c r="O121" s="57">
        <v>0</v>
      </c>
      <c r="P121" s="60">
        <f>C121+E121+G121+H121+I121+J121+K121+O121+D121+L121</f>
        <v>50300</v>
      </c>
      <c r="Q121" s="61" t="e">
        <f>I127+#REF!</f>
        <v>#REF!</v>
      </c>
    </row>
    <row r="122" spans="1:19" ht="14.25" customHeight="1" x14ac:dyDescent="0.25">
      <c r="A122" s="52" t="s">
        <v>429</v>
      </c>
      <c r="B122" s="147" t="s">
        <v>430</v>
      </c>
      <c r="C122" s="54"/>
      <c r="D122" s="54"/>
      <c r="E122" s="55"/>
      <c r="F122" s="55"/>
      <c r="G122" s="56"/>
      <c r="H122" s="57"/>
      <c r="I122" s="55"/>
      <c r="J122" s="58"/>
      <c r="K122" s="59"/>
      <c r="L122" s="59"/>
      <c r="M122" s="57"/>
      <c r="N122" s="57"/>
      <c r="O122" s="57"/>
      <c r="P122" s="60">
        <f>C122+E122+G122+H122+I122+J122+K122+O122+D122</f>
        <v>0</v>
      </c>
      <c r="Q122" s="61"/>
    </row>
    <row r="123" spans="1:19" ht="16.5" customHeight="1" x14ac:dyDescent="0.25">
      <c r="A123" s="71" t="s">
        <v>275</v>
      </c>
      <c r="B123" s="72"/>
      <c r="C123" s="73">
        <f>SUM(C29:C122)</f>
        <v>90904.62</v>
      </c>
      <c r="D123" s="73">
        <f>SUM(D29:D122)</f>
        <v>93745.38</v>
      </c>
      <c r="E123" s="74">
        <f t="shared" ref="E123:K123" si="7">SUM(E29:E121)</f>
        <v>50000</v>
      </c>
      <c r="F123" s="74">
        <f t="shared" si="7"/>
        <v>38900</v>
      </c>
      <c r="G123" s="75">
        <f t="shared" si="7"/>
        <v>170000</v>
      </c>
      <c r="H123" s="76">
        <f t="shared" si="7"/>
        <v>65000</v>
      </c>
      <c r="I123" s="74">
        <f t="shared" si="7"/>
        <v>0</v>
      </c>
      <c r="J123" s="77">
        <f t="shared" si="7"/>
        <v>40000</v>
      </c>
      <c r="K123" s="78">
        <f t="shared" si="7"/>
        <v>2700000</v>
      </c>
      <c r="L123" s="78">
        <f>SUM(L29:L121)</f>
        <v>50300</v>
      </c>
      <c r="M123" s="76">
        <f>SUM(M29:M121)</f>
        <v>15000</v>
      </c>
      <c r="N123" s="76">
        <f>SUM(N29:N121)</f>
        <v>3000</v>
      </c>
      <c r="O123" s="76">
        <f>SUM(O29:O122)</f>
        <v>44850</v>
      </c>
      <c r="P123" s="79">
        <f>C123+E123+G123+H123+I123+J123+K123+O123+D123+L123+M123+F123+N123</f>
        <v>3361700</v>
      </c>
      <c r="Q123" s="61" t="e">
        <f>I129+#REF!</f>
        <v>#REF!</v>
      </c>
    </row>
    <row r="124" spans="1:19" ht="16.5" customHeight="1" x14ac:dyDescent="0.25">
      <c r="A124" s="71"/>
      <c r="B124" s="72"/>
      <c r="C124" s="73"/>
      <c r="D124" s="73"/>
      <c r="E124" s="148"/>
      <c r="F124" s="148"/>
      <c r="G124" s="149"/>
      <c r="H124" s="150"/>
      <c r="I124" s="148"/>
      <c r="J124" s="151"/>
      <c r="K124" s="152"/>
      <c r="L124" s="152"/>
      <c r="M124" s="150"/>
      <c r="N124" s="150"/>
      <c r="O124" s="112"/>
      <c r="P124" s="60">
        <f>C124+E124+G124+H124+I124+J124+K124+O124+D124</f>
        <v>0</v>
      </c>
      <c r="Q124" s="61" t="e">
        <f>I131+#REF!</f>
        <v>#REF!</v>
      </c>
    </row>
    <row r="125" spans="1:19" ht="12.75" customHeight="1" x14ac:dyDescent="0.25">
      <c r="A125" s="235">
        <v>42211</v>
      </c>
      <c r="B125" s="153" t="s">
        <v>276</v>
      </c>
      <c r="C125" s="54"/>
      <c r="D125" s="54"/>
      <c r="E125" s="113"/>
      <c r="F125" s="113"/>
      <c r="G125" s="111"/>
      <c r="H125" s="112"/>
      <c r="I125" s="113"/>
      <c r="J125" s="114"/>
      <c r="K125" s="115"/>
      <c r="L125" s="115"/>
      <c r="M125" s="112">
        <v>0</v>
      </c>
      <c r="N125" s="112"/>
      <c r="O125" s="112">
        <v>500</v>
      </c>
      <c r="P125" s="60">
        <f>C125+E125+G125+H125+I125+J125+K125+O125+D125+M125</f>
        <v>500</v>
      </c>
      <c r="Q125" s="61">
        <v>24000</v>
      </c>
    </row>
    <row r="126" spans="1:19" ht="12.75" customHeight="1" x14ac:dyDescent="0.25">
      <c r="A126" s="52" t="s">
        <v>277</v>
      </c>
      <c r="B126" s="153" t="s">
        <v>278</v>
      </c>
      <c r="C126" s="54"/>
      <c r="D126" s="54"/>
      <c r="E126" s="113"/>
      <c r="F126" s="113"/>
      <c r="G126" s="111"/>
      <c r="H126" s="112"/>
      <c r="I126" s="113"/>
      <c r="J126" s="114"/>
      <c r="K126" s="115"/>
      <c r="L126" s="115"/>
      <c r="M126" s="112">
        <v>0</v>
      </c>
      <c r="N126" s="112"/>
      <c r="O126" s="112">
        <v>250</v>
      </c>
      <c r="P126" s="60">
        <f>C126+E126+G126+H126+I126+J126+K126+O126+D126+M126</f>
        <v>250</v>
      </c>
      <c r="Q126" s="61"/>
    </row>
    <row r="127" spans="1:19" ht="15" customHeight="1" x14ac:dyDescent="0.25">
      <c r="A127" s="52" t="s">
        <v>279</v>
      </c>
      <c r="B127" s="153" t="s">
        <v>280</v>
      </c>
      <c r="C127" s="54"/>
      <c r="D127" s="54"/>
      <c r="E127" s="113"/>
      <c r="F127" s="113"/>
      <c r="G127" s="111"/>
      <c r="H127" s="112"/>
      <c r="I127" s="113"/>
      <c r="J127" s="114"/>
      <c r="K127" s="115"/>
      <c r="L127" s="115"/>
      <c r="M127" s="112"/>
      <c r="N127" s="112"/>
      <c r="O127" s="112"/>
      <c r="P127" s="60">
        <f t="shared" ref="P127:P132" si="8">C127+E127+G127+H127+I127+J127+K127+O127+D127</f>
        <v>0</v>
      </c>
      <c r="Q127" s="61"/>
    </row>
    <row r="128" spans="1:19" ht="15" customHeight="1" x14ac:dyDescent="0.25">
      <c r="A128" s="52" t="s">
        <v>478</v>
      </c>
      <c r="B128" s="153" t="s">
        <v>479</v>
      </c>
      <c r="C128" s="54"/>
      <c r="D128" s="54"/>
      <c r="E128" s="113"/>
      <c r="F128" s="113"/>
      <c r="G128" s="111"/>
      <c r="H128" s="112"/>
      <c r="I128" s="113"/>
      <c r="J128" s="114"/>
      <c r="K128" s="115"/>
      <c r="L128" s="115"/>
      <c r="M128" s="112"/>
      <c r="N128" s="112"/>
      <c r="O128" s="112">
        <v>400</v>
      </c>
      <c r="P128" s="60">
        <f t="shared" si="8"/>
        <v>400</v>
      </c>
      <c r="Q128" s="61"/>
    </row>
    <row r="129" spans="1:19" ht="15" customHeight="1" x14ac:dyDescent="0.25">
      <c r="A129" s="52" t="s">
        <v>281</v>
      </c>
      <c r="B129" s="153" t="s">
        <v>282</v>
      </c>
      <c r="C129" s="54"/>
      <c r="D129" s="54"/>
      <c r="E129" s="113"/>
      <c r="F129" s="113"/>
      <c r="G129" s="111"/>
      <c r="H129" s="112"/>
      <c r="I129" s="113"/>
      <c r="J129" s="114"/>
      <c r="K129" s="115"/>
      <c r="L129" s="115"/>
      <c r="M129" s="112"/>
      <c r="N129" s="112"/>
      <c r="O129" s="112"/>
      <c r="P129" s="60">
        <f t="shared" si="8"/>
        <v>0</v>
      </c>
      <c r="Q129" s="61" t="e">
        <f>SUM(#REF!)</f>
        <v>#REF!</v>
      </c>
      <c r="R129" s="154"/>
      <c r="S129" s="155"/>
    </row>
    <row r="130" spans="1:19" ht="15" customHeight="1" x14ac:dyDescent="0.25">
      <c r="A130" s="52" t="s">
        <v>480</v>
      </c>
      <c r="B130" s="153" t="s">
        <v>481</v>
      </c>
      <c r="C130" s="54"/>
      <c r="D130" s="54"/>
      <c r="E130" s="113"/>
      <c r="F130" s="113"/>
      <c r="G130" s="111"/>
      <c r="H130" s="112"/>
      <c r="I130" s="113"/>
      <c r="J130" s="114"/>
      <c r="K130" s="115"/>
      <c r="L130" s="115"/>
      <c r="M130" s="112"/>
      <c r="N130" s="112"/>
      <c r="O130" s="112">
        <v>500</v>
      </c>
      <c r="P130" s="60">
        <f t="shared" si="8"/>
        <v>500</v>
      </c>
      <c r="Q130" s="61"/>
      <c r="R130" s="154"/>
      <c r="S130" s="155"/>
    </row>
    <row r="131" spans="1:19" ht="20.100000000000001" customHeight="1" x14ac:dyDescent="0.25">
      <c r="A131" s="52" t="s">
        <v>283</v>
      </c>
      <c r="B131" s="153" t="s">
        <v>284</v>
      </c>
      <c r="C131" s="54"/>
      <c r="D131" s="54"/>
      <c r="E131" s="113"/>
      <c r="F131" s="113"/>
      <c r="G131" s="111"/>
      <c r="H131" s="112"/>
      <c r="I131" s="113"/>
      <c r="J131" s="114"/>
      <c r="K131" s="115"/>
      <c r="L131" s="115"/>
      <c r="M131" s="112"/>
      <c r="N131" s="112"/>
      <c r="O131" s="112"/>
      <c r="P131" s="60">
        <f t="shared" si="8"/>
        <v>0</v>
      </c>
      <c r="Q131" s="61"/>
    </row>
    <row r="132" spans="1:19" ht="20.100000000000001" customHeight="1" x14ac:dyDescent="0.25">
      <c r="A132" s="52" t="s">
        <v>285</v>
      </c>
      <c r="B132" s="153" t="s">
        <v>286</v>
      </c>
      <c r="C132" s="54"/>
      <c r="D132" s="54"/>
      <c r="E132" s="113"/>
      <c r="F132" s="113"/>
      <c r="G132" s="111"/>
      <c r="H132" s="112"/>
      <c r="I132" s="113">
        <v>1000</v>
      </c>
      <c r="J132" s="114"/>
      <c r="K132" s="115"/>
      <c r="L132" s="115"/>
      <c r="M132" s="112"/>
      <c r="N132" s="112"/>
      <c r="O132" s="112">
        <v>500</v>
      </c>
      <c r="P132" s="60">
        <f t="shared" si="8"/>
        <v>1500</v>
      </c>
      <c r="Q132" s="98"/>
    </row>
    <row r="133" spans="1:19" ht="20.100000000000001" customHeight="1" x14ac:dyDescent="0.25">
      <c r="A133" s="52" t="s">
        <v>287</v>
      </c>
      <c r="B133" s="153" t="s">
        <v>471</v>
      </c>
      <c r="C133" s="54"/>
      <c r="D133" s="54"/>
      <c r="E133" s="113"/>
      <c r="F133" s="113"/>
      <c r="G133" s="111"/>
      <c r="H133" s="112"/>
      <c r="I133" s="113"/>
      <c r="J133" s="114"/>
      <c r="K133" s="115"/>
      <c r="L133" s="115">
        <v>12000</v>
      </c>
      <c r="M133" s="112"/>
      <c r="N133" s="112"/>
      <c r="O133" s="112">
        <v>0</v>
      </c>
      <c r="P133" s="60">
        <f>C133+E133+G133+H133+I133+J133+K133+O133+D133+L133</f>
        <v>12000</v>
      </c>
      <c r="Q133" s="116" t="e">
        <f>SUM(Q21+Q26-Q117-Q131)</f>
        <v>#REF!</v>
      </c>
    </row>
    <row r="134" spans="1:19" ht="20.100000000000001" customHeight="1" x14ac:dyDescent="0.25">
      <c r="A134" s="52" t="s">
        <v>288</v>
      </c>
      <c r="B134" s="153" t="s">
        <v>289</v>
      </c>
      <c r="C134" s="54"/>
      <c r="D134" s="54"/>
      <c r="E134" s="113"/>
      <c r="F134" s="113"/>
      <c r="G134" s="111"/>
      <c r="H134" s="112"/>
      <c r="I134" s="113"/>
      <c r="J134" s="114"/>
      <c r="K134" s="115"/>
      <c r="L134" s="115"/>
      <c r="M134" s="112"/>
      <c r="N134" s="112"/>
      <c r="O134" s="112"/>
      <c r="P134" s="60">
        <f>C134+E134+G134+H134+I134+J134+K134+O134+D134</f>
        <v>0</v>
      </c>
      <c r="Q134" s="98"/>
    </row>
    <row r="135" spans="1:19" ht="20.100000000000001" customHeight="1" x14ac:dyDescent="0.25">
      <c r="A135" s="71" t="s">
        <v>290</v>
      </c>
      <c r="B135" s="72"/>
      <c r="C135" s="54"/>
      <c r="D135" s="54"/>
      <c r="E135" s="113"/>
      <c r="F135" s="113"/>
      <c r="G135" s="111"/>
      <c r="H135" s="112"/>
      <c r="I135" s="148">
        <f>SUM(I125:I134)</f>
        <v>1000</v>
      </c>
      <c r="J135" s="114"/>
      <c r="K135" s="115"/>
      <c r="L135" s="152">
        <f>SUM(L125:L134)</f>
        <v>12000</v>
      </c>
      <c r="M135" s="150">
        <f t="shared" ref="M135" si="9">SUM(M125:M134)</f>
        <v>0</v>
      </c>
      <c r="N135" s="150"/>
      <c r="O135" s="150">
        <f>SUM(O125:O134)</f>
        <v>2150</v>
      </c>
      <c r="P135" s="79">
        <f>C135+E135+G135+H135+I135+J135+K135+O135+D135+L135+M135</f>
        <v>15150</v>
      </c>
      <c r="Q135" s="98"/>
    </row>
    <row r="136" spans="1:19" ht="20.100000000000001" customHeight="1" x14ac:dyDescent="0.25">
      <c r="A136" s="156"/>
      <c r="B136" s="157"/>
      <c r="C136" s="54"/>
      <c r="D136" s="54"/>
      <c r="E136" s="113"/>
      <c r="F136" s="113"/>
      <c r="G136" s="111"/>
      <c r="H136" s="112"/>
      <c r="I136" s="113"/>
      <c r="J136" s="114"/>
      <c r="K136" s="115"/>
      <c r="L136" s="115"/>
      <c r="M136" s="112"/>
      <c r="N136" s="112"/>
      <c r="O136" s="112"/>
      <c r="P136" s="60"/>
      <c r="Q136" s="98"/>
    </row>
    <row r="137" spans="1:19" ht="20.100000000000001" customHeight="1" x14ac:dyDescent="0.25">
      <c r="A137" s="158"/>
      <c r="B137" s="90" t="s">
        <v>291</v>
      </c>
      <c r="C137" s="159"/>
      <c r="D137" s="159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280">
        <f>P123+P135</f>
        <v>3376850</v>
      </c>
      <c r="Q137" s="98"/>
    </row>
    <row r="138" spans="1:19" ht="20.100000000000001" customHeight="1" x14ac:dyDescent="0.25">
      <c r="A138" s="158" t="s">
        <v>292</v>
      </c>
      <c r="B138" s="158"/>
      <c r="C138" s="159">
        <f>C21+C24+C26-C123-C135</f>
        <v>0</v>
      </c>
      <c r="D138" s="159">
        <f>D21+D24+D26-D123-D135</f>
        <v>0</v>
      </c>
      <c r="E138" s="159">
        <f t="shared" ref="E138:P138" si="10">E21+E24+E26-E123-E135</f>
        <v>0</v>
      </c>
      <c r="F138" s="159">
        <f t="shared" si="10"/>
        <v>0</v>
      </c>
      <c r="G138" s="159">
        <f t="shared" si="10"/>
        <v>0</v>
      </c>
      <c r="H138" s="159">
        <f t="shared" si="10"/>
        <v>0</v>
      </c>
      <c r="I138" s="159">
        <f t="shared" si="10"/>
        <v>0</v>
      </c>
      <c r="J138" s="159">
        <f t="shared" si="10"/>
        <v>0</v>
      </c>
      <c r="K138" s="159">
        <f t="shared" si="10"/>
        <v>0</v>
      </c>
      <c r="L138" s="159">
        <f t="shared" si="10"/>
        <v>0</v>
      </c>
      <c r="M138" s="159">
        <f t="shared" si="10"/>
        <v>0</v>
      </c>
      <c r="N138" s="159">
        <f t="shared" si="10"/>
        <v>0</v>
      </c>
      <c r="O138" s="159">
        <f t="shared" si="10"/>
        <v>0</v>
      </c>
      <c r="P138" s="159">
        <f t="shared" si="10"/>
        <v>0</v>
      </c>
      <c r="Q138" s="98"/>
    </row>
    <row r="139" spans="1:19" ht="20.100000000000001" customHeight="1" x14ac:dyDescent="0.25">
      <c r="A139" s="158"/>
      <c r="B139" s="158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98"/>
    </row>
    <row r="140" spans="1:19" ht="20.100000000000001" customHeight="1" x14ac:dyDescent="0.25">
      <c r="A140" s="158"/>
      <c r="B140" s="158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98"/>
    </row>
    <row r="141" spans="1:19" ht="20.100000000000001" customHeight="1" x14ac:dyDescent="0.25">
      <c r="A141" s="158"/>
      <c r="B141" s="158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98"/>
    </row>
    <row r="142" spans="1:19" x14ac:dyDescent="0.25">
      <c r="A142" s="158"/>
      <c r="B142" s="90"/>
      <c r="C142" s="160"/>
      <c r="D142" s="160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0"/>
      <c r="Q142" s="98"/>
    </row>
    <row r="143" spans="1:19" x14ac:dyDescent="0.2">
      <c r="A143" s="158"/>
      <c r="B143" s="162" t="s">
        <v>536</v>
      </c>
      <c r="C143" s="160"/>
      <c r="D143" s="160"/>
      <c r="E143" s="161"/>
      <c r="F143" s="161"/>
      <c r="G143" s="161"/>
      <c r="H143" s="163"/>
      <c r="I143" s="163"/>
      <c r="J143" s="163"/>
      <c r="K143" s="163"/>
      <c r="L143" s="163"/>
      <c r="M143" s="163"/>
      <c r="N143" s="163"/>
      <c r="O143" s="161"/>
      <c r="P143" s="160"/>
      <c r="Q143" s="98"/>
    </row>
    <row r="144" spans="1:19" x14ac:dyDescent="0.2">
      <c r="A144" s="164"/>
      <c r="B144" s="162"/>
      <c r="C144" s="165"/>
      <c r="D144" s="165"/>
      <c r="E144" s="117"/>
      <c r="F144" s="117"/>
      <c r="G144" s="117"/>
      <c r="H144" s="117"/>
      <c r="I144" s="117"/>
      <c r="J144" s="116"/>
      <c r="K144" s="166"/>
      <c r="L144" s="166"/>
      <c r="M144" s="166"/>
      <c r="N144" s="166"/>
      <c r="O144" s="166"/>
      <c r="P144" s="160"/>
      <c r="Q144" s="98"/>
    </row>
    <row r="145" spans="1:16" x14ac:dyDescent="0.2">
      <c r="A145" s="164"/>
      <c r="B145" s="162" t="s">
        <v>293</v>
      </c>
      <c r="C145" s="165"/>
      <c r="D145" s="165"/>
      <c r="E145" s="117" t="s">
        <v>294</v>
      </c>
      <c r="F145" s="117"/>
      <c r="G145" s="117"/>
      <c r="H145" s="117" t="s">
        <v>102</v>
      </c>
      <c r="I145" s="171"/>
      <c r="J145" s="117" t="s">
        <v>538</v>
      </c>
      <c r="K145" s="116"/>
      <c r="L145" s="116"/>
      <c r="M145" s="116"/>
      <c r="N145" s="116"/>
      <c r="O145" s="116"/>
      <c r="P145" s="161"/>
    </row>
    <row r="146" spans="1:16" ht="22.5" x14ac:dyDescent="0.2">
      <c r="A146" s="164"/>
      <c r="B146" s="217" t="s">
        <v>463</v>
      </c>
      <c r="C146" s="165"/>
      <c r="D146" s="165"/>
      <c r="E146" s="117" t="s">
        <v>464</v>
      </c>
      <c r="F146" s="117"/>
      <c r="G146" s="117"/>
      <c r="H146" s="117"/>
      <c r="I146" s="171"/>
      <c r="J146" s="117" t="s">
        <v>465</v>
      </c>
      <c r="K146" s="116"/>
      <c r="L146" s="116"/>
      <c r="M146" s="116"/>
      <c r="N146" s="116"/>
      <c r="O146" s="116"/>
      <c r="P146" s="161"/>
    </row>
    <row r="147" spans="1:16" x14ac:dyDescent="0.2">
      <c r="A147" s="164"/>
      <c r="B147" s="162"/>
      <c r="C147" s="165"/>
      <c r="D147" s="165"/>
      <c r="E147" s="117"/>
      <c r="F147" s="117"/>
      <c r="G147" s="117"/>
      <c r="H147" s="117"/>
      <c r="I147" s="171"/>
      <c r="J147" s="117"/>
      <c r="K147" s="116"/>
      <c r="L147" s="116"/>
      <c r="M147" s="116"/>
      <c r="N147" s="116"/>
      <c r="O147" s="116"/>
      <c r="P147" s="161"/>
    </row>
    <row r="148" spans="1:16" x14ac:dyDescent="0.2">
      <c r="A148" s="164"/>
      <c r="B148" s="162" t="s">
        <v>295</v>
      </c>
      <c r="C148" s="165"/>
      <c r="D148" s="165"/>
      <c r="E148" s="117" t="s">
        <v>296</v>
      </c>
      <c r="F148" s="117"/>
      <c r="G148" s="117"/>
      <c r="H148" s="117"/>
      <c r="I148" s="171"/>
      <c r="J148" s="117" t="s">
        <v>418</v>
      </c>
      <c r="K148" s="116"/>
      <c r="L148" s="116"/>
      <c r="M148" s="116"/>
      <c r="N148" s="116"/>
      <c r="O148" s="116"/>
      <c r="P148" s="161"/>
    </row>
    <row r="149" spans="1:16" x14ac:dyDescent="0.25">
      <c r="A149" s="168"/>
      <c r="B149" s="98"/>
      <c r="C149" s="159"/>
      <c r="D149" s="159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61"/>
      <c r="P149" s="160"/>
    </row>
    <row r="150" spans="1:16" x14ac:dyDescent="0.25">
      <c r="C150" s="170"/>
      <c r="D150" s="170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0"/>
    </row>
    <row r="151" spans="1:16" x14ac:dyDescent="0.25">
      <c r="C151" s="170"/>
      <c r="D151" s="170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0"/>
    </row>
    <row r="152" spans="1:16" x14ac:dyDescent="0.25">
      <c r="C152" s="170"/>
      <c r="D152" s="170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0"/>
    </row>
    <row r="153" spans="1:16" x14ac:dyDescent="0.25">
      <c r="C153" s="170"/>
      <c r="D153" s="170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0"/>
    </row>
    <row r="154" spans="1:16" x14ac:dyDescent="0.25">
      <c r="C154" s="170"/>
      <c r="D154" s="170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0"/>
    </row>
    <row r="155" spans="1:16" x14ac:dyDescent="0.25">
      <c r="C155" s="170"/>
      <c r="D155" s="170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0"/>
    </row>
    <row r="156" spans="1:16" x14ac:dyDescent="0.25">
      <c r="C156" s="170"/>
      <c r="D156" s="170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0"/>
    </row>
    <row r="157" spans="1:16" x14ac:dyDescent="0.25">
      <c r="C157" s="170"/>
      <c r="D157" s="170"/>
      <c r="E157" s="171"/>
      <c r="F157" s="171"/>
      <c r="G157" s="171"/>
      <c r="H157" s="171"/>
      <c r="I157" s="171"/>
      <c r="J157" s="171"/>
      <c r="K157" s="171"/>
      <c r="L157" s="171"/>
      <c r="M157" s="171"/>
      <c r="N157" s="171"/>
      <c r="O157" s="171"/>
      <c r="P157" s="170"/>
    </row>
    <row r="158" spans="1:16" x14ac:dyDescent="0.25">
      <c r="C158" s="170"/>
      <c r="D158" s="170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0"/>
    </row>
    <row r="159" spans="1:16" x14ac:dyDescent="0.25">
      <c r="C159" s="170"/>
      <c r="D159" s="170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0"/>
    </row>
    <row r="160" spans="1:16" x14ac:dyDescent="0.25">
      <c r="C160" s="170"/>
      <c r="D160" s="170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0"/>
    </row>
    <row r="161" spans="3:16" x14ac:dyDescent="0.25">
      <c r="C161" s="170"/>
      <c r="D161" s="170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0"/>
    </row>
    <row r="162" spans="3:16" x14ac:dyDescent="0.25">
      <c r="C162" s="170"/>
      <c r="D162" s="170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0"/>
    </row>
    <row r="163" spans="3:16" x14ac:dyDescent="0.25">
      <c r="C163" s="170"/>
      <c r="D163" s="170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0"/>
    </row>
    <row r="164" spans="3:16" x14ac:dyDescent="0.25">
      <c r="C164" s="170"/>
      <c r="D164" s="170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0"/>
    </row>
    <row r="165" spans="3:16" x14ac:dyDescent="0.25">
      <c r="C165" s="170"/>
      <c r="D165" s="170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0"/>
    </row>
    <row r="166" spans="3:16" x14ac:dyDescent="0.25">
      <c r="C166" s="170"/>
      <c r="D166" s="170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0"/>
    </row>
    <row r="167" spans="3:16" x14ac:dyDescent="0.25">
      <c r="C167" s="170"/>
      <c r="D167" s="170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0"/>
    </row>
    <row r="168" spans="3:16" x14ac:dyDescent="0.25">
      <c r="C168" s="170"/>
      <c r="D168" s="170"/>
      <c r="E168" s="171"/>
      <c r="F168" s="171"/>
      <c r="G168" s="171"/>
      <c r="H168" s="171"/>
      <c r="I168" s="171"/>
      <c r="J168" s="171"/>
      <c r="K168" s="171"/>
      <c r="L168" s="171"/>
      <c r="M168" s="171"/>
      <c r="N168" s="171"/>
      <c r="O168" s="171"/>
      <c r="P168" s="170"/>
    </row>
    <row r="169" spans="3:16" x14ac:dyDescent="0.25">
      <c r="C169" s="170"/>
      <c r="D169" s="170"/>
      <c r="E169" s="171"/>
      <c r="F169" s="171"/>
      <c r="G169" s="171"/>
      <c r="H169" s="171"/>
      <c r="I169" s="171"/>
      <c r="J169" s="171"/>
      <c r="K169" s="171"/>
      <c r="L169" s="171"/>
      <c r="M169" s="171"/>
      <c r="N169" s="171"/>
      <c r="O169" s="171"/>
      <c r="P169" s="170"/>
    </row>
    <row r="170" spans="3:16" x14ac:dyDescent="0.25">
      <c r="H170" s="171"/>
    </row>
    <row r="171" spans="3:16" x14ac:dyDescent="0.25">
      <c r="H171" s="171"/>
    </row>
    <row r="172" spans="3:16" x14ac:dyDescent="0.25">
      <c r="H172" s="171"/>
    </row>
    <row r="173" spans="3:16" x14ac:dyDescent="0.25">
      <c r="H173" s="171"/>
    </row>
    <row r="174" spans="3:16" x14ac:dyDescent="0.25">
      <c r="H174" s="171"/>
    </row>
    <row r="175" spans="3:16" x14ac:dyDescent="0.25">
      <c r="H175" s="171"/>
    </row>
    <row r="176" spans="3:16" x14ac:dyDescent="0.25">
      <c r="H176" s="171"/>
    </row>
    <row r="177" spans="8:8" x14ac:dyDescent="0.25">
      <c r="H177" s="171"/>
    </row>
    <row r="178" spans="8:8" x14ac:dyDescent="0.25">
      <c r="H178" s="171"/>
    </row>
    <row r="179" spans="8:8" x14ac:dyDescent="0.25">
      <c r="H179" s="171"/>
    </row>
    <row r="65555" spans="15:15" x14ac:dyDescent="0.25">
      <c r="O65555" s="174">
        <f>SUM(O138)</f>
        <v>0</v>
      </c>
    </row>
  </sheetData>
  <mergeCells count="4">
    <mergeCell ref="A2:B2"/>
    <mergeCell ref="A21:B21"/>
    <mergeCell ref="A24:B24"/>
    <mergeCell ref="A26:B26"/>
  </mergeCells>
  <pageMargins left="0.7" right="0.7" top="0.75" bottom="0.75" header="0.3" footer="0.3"/>
  <pageSetup paperSize="9" scale="2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5442"/>
  <sheetViews>
    <sheetView tabSelected="1" topLeftCell="A19" zoomScaleNormal="100" workbookViewId="0">
      <selection sqref="A1:S36"/>
    </sheetView>
  </sheetViews>
  <sheetFormatPr defaultRowHeight="15" x14ac:dyDescent="0.25"/>
  <cols>
    <col min="1" max="1" width="7.28515625" style="169" customWidth="1"/>
    <col min="2" max="2" width="24" style="62" customWidth="1"/>
    <col min="3" max="3" width="16.5703125" style="172" customWidth="1"/>
    <col min="4" max="4" width="17.7109375" style="172" customWidth="1"/>
    <col min="5" max="5" width="18" style="173" customWidth="1"/>
    <col min="6" max="6" width="17.28515625" style="297" customWidth="1"/>
    <col min="7" max="7" width="16.42578125" style="298" customWidth="1"/>
    <col min="8" max="8" width="15.28515625" style="178" customWidth="1"/>
    <col min="9" max="9" width="16.7109375" style="173" customWidth="1"/>
    <col min="10" max="10" width="17.140625" style="175" customWidth="1"/>
    <col min="11" max="11" width="16.7109375" style="176" customWidth="1"/>
    <col min="12" max="12" width="16.28515625" style="176" customWidth="1"/>
    <col min="13" max="13" width="16.42578125" style="176" customWidth="1"/>
    <col min="14" max="15" width="17" style="174" customWidth="1"/>
    <col min="16" max="16" width="16.42578125" style="177" customWidth="1"/>
    <col min="17" max="17" width="11.5703125" style="167" hidden="1" customWidth="1"/>
    <col min="18" max="18" width="17.85546875" style="62" customWidth="1"/>
    <col min="19" max="19" width="17.5703125" style="62" customWidth="1"/>
    <col min="20" max="32" width="12.7109375" style="62" customWidth="1"/>
    <col min="33" max="255" width="9.140625" style="62"/>
    <col min="256" max="256" width="7.28515625" style="62" customWidth="1"/>
    <col min="257" max="257" width="24" style="62" customWidth="1"/>
    <col min="258" max="258" width="11" style="62" customWidth="1"/>
    <col min="259" max="259" width="9.28515625" style="62" customWidth="1"/>
    <col min="260" max="260" width="9.85546875" style="62" customWidth="1"/>
    <col min="261" max="261" width="9.28515625" style="62" customWidth="1"/>
    <col min="262" max="263" width="10" style="62" customWidth="1"/>
    <col min="264" max="264" width="0" style="62" hidden="1" customWidth="1"/>
    <col min="265" max="265" width="9.42578125" style="62" customWidth="1"/>
    <col min="266" max="266" width="10.85546875" style="62" customWidth="1"/>
    <col min="267" max="267" width="10.42578125" style="62" customWidth="1"/>
    <col min="268" max="268" width="10.85546875" style="62" customWidth="1"/>
    <col min="269" max="269" width="0" style="62" hidden="1" customWidth="1"/>
    <col min="270" max="270" width="11.5703125" style="62" customWidth="1"/>
    <col min="271" max="271" width="13.5703125" style="62" customWidth="1"/>
    <col min="272" max="272" width="16.42578125" style="62" customWidth="1"/>
    <col min="273" max="273" width="0" style="62" hidden="1" customWidth="1"/>
    <col min="274" max="274" width="17.85546875" style="62" customWidth="1"/>
    <col min="275" max="288" width="12.7109375" style="62" customWidth="1"/>
    <col min="289" max="511" width="9.140625" style="62"/>
    <col min="512" max="512" width="7.28515625" style="62" customWidth="1"/>
    <col min="513" max="513" width="24" style="62" customWidth="1"/>
    <col min="514" max="514" width="11" style="62" customWidth="1"/>
    <col min="515" max="515" width="9.28515625" style="62" customWidth="1"/>
    <col min="516" max="516" width="9.85546875" style="62" customWidth="1"/>
    <col min="517" max="517" width="9.28515625" style="62" customWidth="1"/>
    <col min="518" max="519" width="10" style="62" customWidth="1"/>
    <col min="520" max="520" width="0" style="62" hidden="1" customWidth="1"/>
    <col min="521" max="521" width="9.42578125" style="62" customWidth="1"/>
    <col min="522" max="522" width="10.85546875" style="62" customWidth="1"/>
    <col min="523" max="523" width="10.42578125" style="62" customWidth="1"/>
    <col min="524" max="524" width="10.85546875" style="62" customWidth="1"/>
    <col min="525" max="525" width="0" style="62" hidden="1" customWidth="1"/>
    <col min="526" max="526" width="11.5703125" style="62" customWidth="1"/>
    <col min="527" max="527" width="13.5703125" style="62" customWidth="1"/>
    <col min="528" max="528" width="16.42578125" style="62" customWidth="1"/>
    <col min="529" max="529" width="0" style="62" hidden="1" customWidth="1"/>
    <col min="530" max="530" width="17.85546875" style="62" customWidth="1"/>
    <col min="531" max="544" width="12.7109375" style="62" customWidth="1"/>
    <col min="545" max="767" width="9.140625" style="62"/>
    <col min="768" max="768" width="7.28515625" style="62" customWidth="1"/>
    <col min="769" max="769" width="24" style="62" customWidth="1"/>
    <col min="770" max="770" width="11" style="62" customWidth="1"/>
    <col min="771" max="771" width="9.28515625" style="62" customWidth="1"/>
    <col min="772" max="772" width="9.85546875" style="62" customWidth="1"/>
    <col min="773" max="773" width="9.28515625" style="62" customWidth="1"/>
    <col min="774" max="775" width="10" style="62" customWidth="1"/>
    <col min="776" max="776" width="0" style="62" hidden="1" customWidth="1"/>
    <col min="777" max="777" width="9.42578125" style="62" customWidth="1"/>
    <col min="778" max="778" width="10.85546875" style="62" customWidth="1"/>
    <col min="779" max="779" width="10.42578125" style="62" customWidth="1"/>
    <col min="780" max="780" width="10.85546875" style="62" customWidth="1"/>
    <col min="781" max="781" width="0" style="62" hidden="1" customWidth="1"/>
    <col min="782" max="782" width="11.5703125" style="62" customWidth="1"/>
    <col min="783" max="783" width="13.5703125" style="62" customWidth="1"/>
    <col min="784" max="784" width="16.42578125" style="62" customWidth="1"/>
    <col min="785" max="785" width="0" style="62" hidden="1" customWidth="1"/>
    <col min="786" max="786" width="17.85546875" style="62" customWidth="1"/>
    <col min="787" max="800" width="12.7109375" style="62" customWidth="1"/>
    <col min="801" max="1023" width="9.140625" style="62"/>
    <col min="1024" max="1024" width="7.28515625" style="62" customWidth="1"/>
    <col min="1025" max="1025" width="24" style="62" customWidth="1"/>
    <col min="1026" max="1026" width="11" style="62" customWidth="1"/>
    <col min="1027" max="1027" width="9.28515625" style="62" customWidth="1"/>
    <col min="1028" max="1028" width="9.85546875" style="62" customWidth="1"/>
    <col min="1029" max="1029" width="9.28515625" style="62" customWidth="1"/>
    <col min="1030" max="1031" width="10" style="62" customWidth="1"/>
    <col min="1032" max="1032" width="0" style="62" hidden="1" customWidth="1"/>
    <col min="1033" max="1033" width="9.42578125" style="62" customWidth="1"/>
    <col min="1034" max="1034" width="10.85546875" style="62" customWidth="1"/>
    <col min="1035" max="1035" width="10.42578125" style="62" customWidth="1"/>
    <col min="1036" max="1036" width="10.85546875" style="62" customWidth="1"/>
    <col min="1037" max="1037" width="0" style="62" hidden="1" customWidth="1"/>
    <col min="1038" max="1038" width="11.5703125" style="62" customWidth="1"/>
    <col min="1039" max="1039" width="13.5703125" style="62" customWidth="1"/>
    <col min="1040" max="1040" width="16.42578125" style="62" customWidth="1"/>
    <col min="1041" max="1041" width="0" style="62" hidden="1" customWidth="1"/>
    <col min="1042" max="1042" width="17.85546875" style="62" customWidth="1"/>
    <col min="1043" max="1056" width="12.7109375" style="62" customWidth="1"/>
    <col min="1057" max="1279" width="9.140625" style="62"/>
    <col min="1280" max="1280" width="7.28515625" style="62" customWidth="1"/>
    <col min="1281" max="1281" width="24" style="62" customWidth="1"/>
    <col min="1282" max="1282" width="11" style="62" customWidth="1"/>
    <col min="1283" max="1283" width="9.28515625" style="62" customWidth="1"/>
    <col min="1284" max="1284" width="9.85546875" style="62" customWidth="1"/>
    <col min="1285" max="1285" width="9.28515625" style="62" customWidth="1"/>
    <col min="1286" max="1287" width="10" style="62" customWidth="1"/>
    <col min="1288" max="1288" width="0" style="62" hidden="1" customWidth="1"/>
    <col min="1289" max="1289" width="9.42578125" style="62" customWidth="1"/>
    <col min="1290" max="1290" width="10.85546875" style="62" customWidth="1"/>
    <col min="1291" max="1291" width="10.42578125" style="62" customWidth="1"/>
    <col min="1292" max="1292" width="10.85546875" style="62" customWidth="1"/>
    <col min="1293" max="1293" width="0" style="62" hidden="1" customWidth="1"/>
    <col min="1294" max="1294" width="11.5703125" style="62" customWidth="1"/>
    <col min="1295" max="1295" width="13.5703125" style="62" customWidth="1"/>
    <col min="1296" max="1296" width="16.42578125" style="62" customWidth="1"/>
    <col min="1297" max="1297" width="0" style="62" hidden="1" customWidth="1"/>
    <col min="1298" max="1298" width="17.85546875" style="62" customWidth="1"/>
    <col min="1299" max="1312" width="12.7109375" style="62" customWidth="1"/>
    <col min="1313" max="1535" width="9.140625" style="62"/>
    <col min="1536" max="1536" width="7.28515625" style="62" customWidth="1"/>
    <col min="1537" max="1537" width="24" style="62" customWidth="1"/>
    <col min="1538" max="1538" width="11" style="62" customWidth="1"/>
    <col min="1539" max="1539" width="9.28515625" style="62" customWidth="1"/>
    <col min="1540" max="1540" width="9.85546875" style="62" customWidth="1"/>
    <col min="1541" max="1541" width="9.28515625" style="62" customWidth="1"/>
    <col min="1542" max="1543" width="10" style="62" customWidth="1"/>
    <col min="1544" max="1544" width="0" style="62" hidden="1" customWidth="1"/>
    <col min="1545" max="1545" width="9.42578125" style="62" customWidth="1"/>
    <col min="1546" max="1546" width="10.85546875" style="62" customWidth="1"/>
    <col min="1547" max="1547" width="10.42578125" style="62" customWidth="1"/>
    <col min="1548" max="1548" width="10.85546875" style="62" customWidth="1"/>
    <col min="1549" max="1549" width="0" style="62" hidden="1" customWidth="1"/>
    <col min="1550" max="1550" width="11.5703125" style="62" customWidth="1"/>
    <col min="1551" max="1551" width="13.5703125" style="62" customWidth="1"/>
    <col min="1552" max="1552" width="16.42578125" style="62" customWidth="1"/>
    <col min="1553" max="1553" width="0" style="62" hidden="1" customWidth="1"/>
    <col min="1554" max="1554" width="17.85546875" style="62" customWidth="1"/>
    <col min="1555" max="1568" width="12.7109375" style="62" customWidth="1"/>
    <col min="1569" max="1791" width="9.140625" style="62"/>
    <col min="1792" max="1792" width="7.28515625" style="62" customWidth="1"/>
    <col min="1793" max="1793" width="24" style="62" customWidth="1"/>
    <col min="1794" max="1794" width="11" style="62" customWidth="1"/>
    <col min="1795" max="1795" width="9.28515625" style="62" customWidth="1"/>
    <col min="1796" max="1796" width="9.85546875" style="62" customWidth="1"/>
    <col min="1797" max="1797" width="9.28515625" style="62" customWidth="1"/>
    <col min="1798" max="1799" width="10" style="62" customWidth="1"/>
    <col min="1800" max="1800" width="0" style="62" hidden="1" customWidth="1"/>
    <col min="1801" max="1801" width="9.42578125" style="62" customWidth="1"/>
    <col min="1802" max="1802" width="10.85546875" style="62" customWidth="1"/>
    <col min="1803" max="1803" width="10.42578125" style="62" customWidth="1"/>
    <col min="1804" max="1804" width="10.85546875" style="62" customWidth="1"/>
    <col min="1805" max="1805" width="0" style="62" hidden="1" customWidth="1"/>
    <col min="1806" max="1806" width="11.5703125" style="62" customWidth="1"/>
    <col min="1807" max="1807" width="13.5703125" style="62" customWidth="1"/>
    <col min="1808" max="1808" width="16.42578125" style="62" customWidth="1"/>
    <col min="1809" max="1809" width="0" style="62" hidden="1" customWidth="1"/>
    <col min="1810" max="1810" width="17.85546875" style="62" customWidth="1"/>
    <col min="1811" max="1824" width="12.7109375" style="62" customWidth="1"/>
    <col min="1825" max="2047" width="9.140625" style="62"/>
    <col min="2048" max="2048" width="7.28515625" style="62" customWidth="1"/>
    <col min="2049" max="2049" width="24" style="62" customWidth="1"/>
    <col min="2050" max="2050" width="11" style="62" customWidth="1"/>
    <col min="2051" max="2051" width="9.28515625" style="62" customWidth="1"/>
    <col min="2052" max="2052" width="9.85546875" style="62" customWidth="1"/>
    <col min="2053" max="2053" width="9.28515625" style="62" customWidth="1"/>
    <col min="2054" max="2055" width="10" style="62" customWidth="1"/>
    <col min="2056" max="2056" width="0" style="62" hidden="1" customWidth="1"/>
    <col min="2057" max="2057" width="9.42578125" style="62" customWidth="1"/>
    <col min="2058" max="2058" width="10.85546875" style="62" customWidth="1"/>
    <col min="2059" max="2059" width="10.42578125" style="62" customWidth="1"/>
    <col min="2060" max="2060" width="10.85546875" style="62" customWidth="1"/>
    <col min="2061" max="2061" width="0" style="62" hidden="1" customWidth="1"/>
    <col min="2062" max="2062" width="11.5703125" style="62" customWidth="1"/>
    <col min="2063" max="2063" width="13.5703125" style="62" customWidth="1"/>
    <col min="2064" max="2064" width="16.42578125" style="62" customWidth="1"/>
    <col min="2065" max="2065" width="0" style="62" hidden="1" customWidth="1"/>
    <col min="2066" max="2066" width="17.85546875" style="62" customWidth="1"/>
    <col min="2067" max="2080" width="12.7109375" style="62" customWidth="1"/>
    <col min="2081" max="2303" width="9.140625" style="62"/>
    <col min="2304" max="2304" width="7.28515625" style="62" customWidth="1"/>
    <col min="2305" max="2305" width="24" style="62" customWidth="1"/>
    <col min="2306" max="2306" width="11" style="62" customWidth="1"/>
    <col min="2307" max="2307" width="9.28515625" style="62" customWidth="1"/>
    <col min="2308" max="2308" width="9.85546875" style="62" customWidth="1"/>
    <col min="2309" max="2309" width="9.28515625" style="62" customWidth="1"/>
    <col min="2310" max="2311" width="10" style="62" customWidth="1"/>
    <col min="2312" max="2312" width="0" style="62" hidden="1" customWidth="1"/>
    <col min="2313" max="2313" width="9.42578125" style="62" customWidth="1"/>
    <col min="2314" max="2314" width="10.85546875" style="62" customWidth="1"/>
    <col min="2315" max="2315" width="10.42578125" style="62" customWidth="1"/>
    <col min="2316" max="2316" width="10.85546875" style="62" customWidth="1"/>
    <col min="2317" max="2317" width="0" style="62" hidden="1" customWidth="1"/>
    <col min="2318" max="2318" width="11.5703125" style="62" customWidth="1"/>
    <col min="2319" max="2319" width="13.5703125" style="62" customWidth="1"/>
    <col min="2320" max="2320" width="16.42578125" style="62" customWidth="1"/>
    <col min="2321" max="2321" width="0" style="62" hidden="1" customWidth="1"/>
    <col min="2322" max="2322" width="17.85546875" style="62" customWidth="1"/>
    <col min="2323" max="2336" width="12.7109375" style="62" customWidth="1"/>
    <col min="2337" max="2559" width="9.140625" style="62"/>
    <col min="2560" max="2560" width="7.28515625" style="62" customWidth="1"/>
    <col min="2561" max="2561" width="24" style="62" customWidth="1"/>
    <col min="2562" max="2562" width="11" style="62" customWidth="1"/>
    <col min="2563" max="2563" width="9.28515625" style="62" customWidth="1"/>
    <col min="2564" max="2564" width="9.85546875" style="62" customWidth="1"/>
    <col min="2565" max="2565" width="9.28515625" style="62" customWidth="1"/>
    <col min="2566" max="2567" width="10" style="62" customWidth="1"/>
    <col min="2568" max="2568" width="0" style="62" hidden="1" customWidth="1"/>
    <col min="2569" max="2569" width="9.42578125" style="62" customWidth="1"/>
    <col min="2570" max="2570" width="10.85546875" style="62" customWidth="1"/>
    <col min="2571" max="2571" width="10.42578125" style="62" customWidth="1"/>
    <col min="2572" max="2572" width="10.85546875" style="62" customWidth="1"/>
    <col min="2573" max="2573" width="0" style="62" hidden="1" customWidth="1"/>
    <col min="2574" max="2574" width="11.5703125" style="62" customWidth="1"/>
    <col min="2575" max="2575" width="13.5703125" style="62" customWidth="1"/>
    <col min="2576" max="2576" width="16.42578125" style="62" customWidth="1"/>
    <col min="2577" max="2577" width="0" style="62" hidden="1" customWidth="1"/>
    <col min="2578" max="2578" width="17.85546875" style="62" customWidth="1"/>
    <col min="2579" max="2592" width="12.7109375" style="62" customWidth="1"/>
    <col min="2593" max="2815" width="9.140625" style="62"/>
    <col min="2816" max="2816" width="7.28515625" style="62" customWidth="1"/>
    <col min="2817" max="2817" width="24" style="62" customWidth="1"/>
    <col min="2818" max="2818" width="11" style="62" customWidth="1"/>
    <col min="2819" max="2819" width="9.28515625" style="62" customWidth="1"/>
    <col min="2820" max="2820" width="9.85546875" style="62" customWidth="1"/>
    <col min="2821" max="2821" width="9.28515625" style="62" customWidth="1"/>
    <col min="2822" max="2823" width="10" style="62" customWidth="1"/>
    <col min="2824" max="2824" width="0" style="62" hidden="1" customWidth="1"/>
    <col min="2825" max="2825" width="9.42578125" style="62" customWidth="1"/>
    <col min="2826" max="2826" width="10.85546875" style="62" customWidth="1"/>
    <col min="2827" max="2827" width="10.42578125" style="62" customWidth="1"/>
    <col min="2828" max="2828" width="10.85546875" style="62" customWidth="1"/>
    <col min="2829" max="2829" width="0" style="62" hidden="1" customWidth="1"/>
    <col min="2830" max="2830" width="11.5703125" style="62" customWidth="1"/>
    <col min="2831" max="2831" width="13.5703125" style="62" customWidth="1"/>
    <col min="2832" max="2832" width="16.42578125" style="62" customWidth="1"/>
    <col min="2833" max="2833" width="0" style="62" hidden="1" customWidth="1"/>
    <col min="2834" max="2834" width="17.85546875" style="62" customWidth="1"/>
    <col min="2835" max="2848" width="12.7109375" style="62" customWidth="1"/>
    <col min="2849" max="3071" width="9.140625" style="62"/>
    <col min="3072" max="3072" width="7.28515625" style="62" customWidth="1"/>
    <col min="3073" max="3073" width="24" style="62" customWidth="1"/>
    <col min="3074" max="3074" width="11" style="62" customWidth="1"/>
    <col min="3075" max="3075" width="9.28515625" style="62" customWidth="1"/>
    <col min="3076" max="3076" width="9.85546875" style="62" customWidth="1"/>
    <col min="3077" max="3077" width="9.28515625" style="62" customWidth="1"/>
    <col min="3078" max="3079" width="10" style="62" customWidth="1"/>
    <col min="3080" max="3080" width="0" style="62" hidden="1" customWidth="1"/>
    <col min="3081" max="3081" width="9.42578125" style="62" customWidth="1"/>
    <col min="3082" max="3082" width="10.85546875" style="62" customWidth="1"/>
    <col min="3083" max="3083" width="10.42578125" style="62" customWidth="1"/>
    <col min="3084" max="3084" width="10.85546875" style="62" customWidth="1"/>
    <col min="3085" max="3085" width="0" style="62" hidden="1" customWidth="1"/>
    <col min="3086" max="3086" width="11.5703125" style="62" customWidth="1"/>
    <col min="3087" max="3087" width="13.5703125" style="62" customWidth="1"/>
    <col min="3088" max="3088" width="16.42578125" style="62" customWidth="1"/>
    <col min="3089" max="3089" width="0" style="62" hidden="1" customWidth="1"/>
    <col min="3090" max="3090" width="17.85546875" style="62" customWidth="1"/>
    <col min="3091" max="3104" width="12.7109375" style="62" customWidth="1"/>
    <col min="3105" max="3327" width="9.140625" style="62"/>
    <col min="3328" max="3328" width="7.28515625" style="62" customWidth="1"/>
    <col min="3329" max="3329" width="24" style="62" customWidth="1"/>
    <col min="3330" max="3330" width="11" style="62" customWidth="1"/>
    <col min="3331" max="3331" width="9.28515625" style="62" customWidth="1"/>
    <col min="3332" max="3332" width="9.85546875" style="62" customWidth="1"/>
    <col min="3333" max="3333" width="9.28515625" style="62" customWidth="1"/>
    <col min="3334" max="3335" width="10" style="62" customWidth="1"/>
    <col min="3336" max="3336" width="0" style="62" hidden="1" customWidth="1"/>
    <col min="3337" max="3337" width="9.42578125" style="62" customWidth="1"/>
    <col min="3338" max="3338" width="10.85546875" style="62" customWidth="1"/>
    <col min="3339" max="3339" width="10.42578125" style="62" customWidth="1"/>
    <col min="3340" max="3340" width="10.85546875" style="62" customWidth="1"/>
    <col min="3341" max="3341" width="0" style="62" hidden="1" customWidth="1"/>
    <col min="3342" max="3342" width="11.5703125" style="62" customWidth="1"/>
    <col min="3343" max="3343" width="13.5703125" style="62" customWidth="1"/>
    <col min="3344" max="3344" width="16.42578125" style="62" customWidth="1"/>
    <col min="3345" max="3345" width="0" style="62" hidden="1" customWidth="1"/>
    <col min="3346" max="3346" width="17.85546875" style="62" customWidth="1"/>
    <col min="3347" max="3360" width="12.7109375" style="62" customWidth="1"/>
    <col min="3361" max="3583" width="9.140625" style="62"/>
    <col min="3584" max="3584" width="7.28515625" style="62" customWidth="1"/>
    <col min="3585" max="3585" width="24" style="62" customWidth="1"/>
    <col min="3586" max="3586" width="11" style="62" customWidth="1"/>
    <col min="3587" max="3587" width="9.28515625" style="62" customWidth="1"/>
    <col min="3588" max="3588" width="9.85546875" style="62" customWidth="1"/>
    <col min="3589" max="3589" width="9.28515625" style="62" customWidth="1"/>
    <col min="3590" max="3591" width="10" style="62" customWidth="1"/>
    <col min="3592" max="3592" width="0" style="62" hidden="1" customWidth="1"/>
    <col min="3593" max="3593" width="9.42578125" style="62" customWidth="1"/>
    <col min="3594" max="3594" width="10.85546875" style="62" customWidth="1"/>
    <col min="3595" max="3595" width="10.42578125" style="62" customWidth="1"/>
    <col min="3596" max="3596" width="10.85546875" style="62" customWidth="1"/>
    <col min="3597" max="3597" width="0" style="62" hidden="1" customWidth="1"/>
    <col min="3598" max="3598" width="11.5703125" style="62" customWidth="1"/>
    <col min="3599" max="3599" width="13.5703125" style="62" customWidth="1"/>
    <col min="3600" max="3600" width="16.42578125" style="62" customWidth="1"/>
    <col min="3601" max="3601" width="0" style="62" hidden="1" customWidth="1"/>
    <col min="3602" max="3602" width="17.85546875" style="62" customWidth="1"/>
    <col min="3603" max="3616" width="12.7109375" style="62" customWidth="1"/>
    <col min="3617" max="3839" width="9.140625" style="62"/>
    <col min="3840" max="3840" width="7.28515625" style="62" customWidth="1"/>
    <col min="3841" max="3841" width="24" style="62" customWidth="1"/>
    <col min="3842" max="3842" width="11" style="62" customWidth="1"/>
    <col min="3843" max="3843" width="9.28515625" style="62" customWidth="1"/>
    <col min="3844" max="3844" width="9.85546875" style="62" customWidth="1"/>
    <col min="3845" max="3845" width="9.28515625" style="62" customWidth="1"/>
    <col min="3846" max="3847" width="10" style="62" customWidth="1"/>
    <col min="3848" max="3848" width="0" style="62" hidden="1" customWidth="1"/>
    <col min="3849" max="3849" width="9.42578125" style="62" customWidth="1"/>
    <col min="3850" max="3850" width="10.85546875" style="62" customWidth="1"/>
    <col min="3851" max="3851" width="10.42578125" style="62" customWidth="1"/>
    <col min="3852" max="3852" width="10.85546875" style="62" customWidth="1"/>
    <col min="3853" max="3853" width="0" style="62" hidden="1" customWidth="1"/>
    <col min="3854" max="3854" width="11.5703125" style="62" customWidth="1"/>
    <col min="3855" max="3855" width="13.5703125" style="62" customWidth="1"/>
    <col min="3856" max="3856" width="16.42578125" style="62" customWidth="1"/>
    <col min="3857" max="3857" width="0" style="62" hidden="1" customWidth="1"/>
    <col min="3858" max="3858" width="17.85546875" style="62" customWidth="1"/>
    <col min="3859" max="3872" width="12.7109375" style="62" customWidth="1"/>
    <col min="3873" max="4095" width="9.140625" style="62"/>
    <col min="4096" max="4096" width="7.28515625" style="62" customWidth="1"/>
    <col min="4097" max="4097" width="24" style="62" customWidth="1"/>
    <col min="4098" max="4098" width="11" style="62" customWidth="1"/>
    <col min="4099" max="4099" width="9.28515625" style="62" customWidth="1"/>
    <col min="4100" max="4100" width="9.85546875" style="62" customWidth="1"/>
    <col min="4101" max="4101" width="9.28515625" style="62" customWidth="1"/>
    <col min="4102" max="4103" width="10" style="62" customWidth="1"/>
    <col min="4104" max="4104" width="0" style="62" hidden="1" customWidth="1"/>
    <col min="4105" max="4105" width="9.42578125" style="62" customWidth="1"/>
    <col min="4106" max="4106" width="10.85546875" style="62" customWidth="1"/>
    <col min="4107" max="4107" width="10.42578125" style="62" customWidth="1"/>
    <col min="4108" max="4108" width="10.85546875" style="62" customWidth="1"/>
    <col min="4109" max="4109" width="0" style="62" hidden="1" customWidth="1"/>
    <col min="4110" max="4110" width="11.5703125" style="62" customWidth="1"/>
    <col min="4111" max="4111" width="13.5703125" style="62" customWidth="1"/>
    <col min="4112" max="4112" width="16.42578125" style="62" customWidth="1"/>
    <col min="4113" max="4113" width="0" style="62" hidden="1" customWidth="1"/>
    <col min="4114" max="4114" width="17.85546875" style="62" customWidth="1"/>
    <col min="4115" max="4128" width="12.7109375" style="62" customWidth="1"/>
    <col min="4129" max="4351" width="9.140625" style="62"/>
    <col min="4352" max="4352" width="7.28515625" style="62" customWidth="1"/>
    <col min="4353" max="4353" width="24" style="62" customWidth="1"/>
    <col min="4354" max="4354" width="11" style="62" customWidth="1"/>
    <col min="4355" max="4355" width="9.28515625" style="62" customWidth="1"/>
    <col min="4356" max="4356" width="9.85546875" style="62" customWidth="1"/>
    <col min="4357" max="4357" width="9.28515625" style="62" customWidth="1"/>
    <col min="4358" max="4359" width="10" style="62" customWidth="1"/>
    <col min="4360" max="4360" width="0" style="62" hidden="1" customWidth="1"/>
    <col min="4361" max="4361" width="9.42578125" style="62" customWidth="1"/>
    <col min="4362" max="4362" width="10.85546875" style="62" customWidth="1"/>
    <col min="4363" max="4363" width="10.42578125" style="62" customWidth="1"/>
    <col min="4364" max="4364" width="10.85546875" style="62" customWidth="1"/>
    <col min="4365" max="4365" width="0" style="62" hidden="1" customWidth="1"/>
    <col min="4366" max="4366" width="11.5703125" style="62" customWidth="1"/>
    <col min="4367" max="4367" width="13.5703125" style="62" customWidth="1"/>
    <col min="4368" max="4368" width="16.42578125" style="62" customWidth="1"/>
    <col min="4369" max="4369" width="0" style="62" hidden="1" customWidth="1"/>
    <col min="4370" max="4370" width="17.85546875" style="62" customWidth="1"/>
    <col min="4371" max="4384" width="12.7109375" style="62" customWidth="1"/>
    <col min="4385" max="4607" width="9.140625" style="62"/>
    <col min="4608" max="4608" width="7.28515625" style="62" customWidth="1"/>
    <col min="4609" max="4609" width="24" style="62" customWidth="1"/>
    <col min="4610" max="4610" width="11" style="62" customWidth="1"/>
    <col min="4611" max="4611" width="9.28515625" style="62" customWidth="1"/>
    <col min="4612" max="4612" width="9.85546875" style="62" customWidth="1"/>
    <col min="4613" max="4613" width="9.28515625" style="62" customWidth="1"/>
    <col min="4614" max="4615" width="10" style="62" customWidth="1"/>
    <col min="4616" max="4616" width="0" style="62" hidden="1" customWidth="1"/>
    <col min="4617" max="4617" width="9.42578125" style="62" customWidth="1"/>
    <col min="4618" max="4618" width="10.85546875" style="62" customWidth="1"/>
    <col min="4619" max="4619" width="10.42578125" style="62" customWidth="1"/>
    <col min="4620" max="4620" width="10.85546875" style="62" customWidth="1"/>
    <col min="4621" max="4621" width="0" style="62" hidden="1" customWidth="1"/>
    <col min="4622" max="4622" width="11.5703125" style="62" customWidth="1"/>
    <col min="4623" max="4623" width="13.5703125" style="62" customWidth="1"/>
    <col min="4624" max="4624" width="16.42578125" style="62" customWidth="1"/>
    <col min="4625" max="4625" width="0" style="62" hidden="1" customWidth="1"/>
    <col min="4626" max="4626" width="17.85546875" style="62" customWidth="1"/>
    <col min="4627" max="4640" width="12.7109375" style="62" customWidth="1"/>
    <col min="4641" max="4863" width="9.140625" style="62"/>
    <col min="4864" max="4864" width="7.28515625" style="62" customWidth="1"/>
    <col min="4865" max="4865" width="24" style="62" customWidth="1"/>
    <col min="4866" max="4866" width="11" style="62" customWidth="1"/>
    <col min="4867" max="4867" width="9.28515625" style="62" customWidth="1"/>
    <col min="4868" max="4868" width="9.85546875" style="62" customWidth="1"/>
    <col min="4869" max="4869" width="9.28515625" style="62" customWidth="1"/>
    <col min="4870" max="4871" width="10" style="62" customWidth="1"/>
    <col min="4872" max="4872" width="0" style="62" hidden="1" customWidth="1"/>
    <col min="4873" max="4873" width="9.42578125" style="62" customWidth="1"/>
    <col min="4874" max="4874" width="10.85546875" style="62" customWidth="1"/>
    <col min="4875" max="4875" width="10.42578125" style="62" customWidth="1"/>
    <col min="4876" max="4876" width="10.85546875" style="62" customWidth="1"/>
    <col min="4877" max="4877" width="0" style="62" hidden="1" customWidth="1"/>
    <col min="4878" max="4878" width="11.5703125" style="62" customWidth="1"/>
    <col min="4879" max="4879" width="13.5703125" style="62" customWidth="1"/>
    <col min="4880" max="4880" width="16.42578125" style="62" customWidth="1"/>
    <col min="4881" max="4881" width="0" style="62" hidden="1" customWidth="1"/>
    <col min="4882" max="4882" width="17.85546875" style="62" customWidth="1"/>
    <col min="4883" max="4896" width="12.7109375" style="62" customWidth="1"/>
    <col min="4897" max="5119" width="9.140625" style="62"/>
    <col min="5120" max="5120" width="7.28515625" style="62" customWidth="1"/>
    <col min="5121" max="5121" width="24" style="62" customWidth="1"/>
    <col min="5122" max="5122" width="11" style="62" customWidth="1"/>
    <col min="5123" max="5123" width="9.28515625" style="62" customWidth="1"/>
    <col min="5124" max="5124" width="9.85546875" style="62" customWidth="1"/>
    <col min="5125" max="5125" width="9.28515625" style="62" customWidth="1"/>
    <col min="5126" max="5127" width="10" style="62" customWidth="1"/>
    <col min="5128" max="5128" width="0" style="62" hidden="1" customWidth="1"/>
    <col min="5129" max="5129" width="9.42578125" style="62" customWidth="1"/>
    <col min="5130" max="5130" width="10.85546875" style="62" customWidth="1"/>
    <col min="5131" max="5131" width="10.42578125" style="62" customWidth="1"/>
    <col min="5132" max="5132" width="10.85546875" style="62" customWidth="1"/>
    <col min="5133" max="5133" width="0" style="62" hidden="1" customWidth="1"/>
    <col min="5134" max="5134" width="11.5703125" style="62" customWidth="1"/>
    <col min="5135" max="5135" width="13.5703125" style="62" customWidth="1"/>
    <col min="5136" max="5136" width="16.42578125" style="62" customWidth="1"/>
    <col min="5137" max="5137" width="0" style="62" hidden="1" customWidth="1"/>
    <col min="5138" max="5138" width="17.85546875" style="62" customWidth="1"/>
    <col min="5139" max="5152" width="12.7109375" style="62" customWidth="1"/>
    <col min="5153" max="5375" width="9.140625" style="62"/>
    <col min="5376" max="5376" width="7.28515625" style="62" customWidth="1"/>
    <col min="5377" max="5377" width="24" style="62" customWidth="1"/>
    <col min="5378" max="5378" width="11" style="62" customWidth="1"/>
    <col min="5379" max="5379" width="9.28515625" style="62" customWidth="1"/>
    <col min="5380" max="5380" width="9.85546875" style="62" customWidth="1"/>
    <col min="5381" max="5381" width="9.28515625" style="62" customWidth="1"/>
    <col min="5382" max="5383" width="10" style="62" customWidth="1"/>
    <col min="5384" max="5384" width="0" style="62" hidden="1" customWidth="1"/>
    <col min="5385" max="5385" width="9.42578125" style="62" customWidth="1"/>
    <col min="5386" max="5386" width="10.85546875" style="62" customWidth="1"/>
    <col min="5387" max="5387" width="10.42578125" style="62" customWidth="1"/>
    <col min="5388" max="5388" width="10.85546875" style="62" customWidth="1"/>
    <col min="5389" max="5389" width="0" style="62" hidden="1" customWidth="1"/>
    <col min="5390" max="5390" width="11.5703125" style="62" customWidth="1"/>
    <col min="5391" max="5391" width="13.5703125" style="62" customWidth="1"/>
    <col min="5392" max="5392" width="16.42578125" style="62" customWidth="1"/>
    <col min="5393" max="5393" width="0" style="62" hidden="1" customWidth="1"/>
    <col min="5394" max="5394" width="17.85546875" style="62" customWidth="1"/>
    <col min="5395" max="5408" width="12.7109375" style="62" customWidth="1"/>
    <col min="5409" max="5631" width="9.140625" style="62"/>
    <col min="5632" max="5632" width="7.28515625" style="62" customWidth="1"/>
    <col min="5633" max="5633" width="24" style="62" customWidth="1"/>
    <col min="5634" max="5634" width="11" style="62" customWidth="1"/>
    <col min="5635" max="5635" width="9.28515625" style="62" customWidth="1"/>
    <col min="5636" max="5636" width="9.85546875" style="62" customWidth="1"/>
    <col min="5637" max="5637" width="9.28515625" style="62" customWidth="1"/>
    <col min="5638" max="5639" width="10" style="62" customWidth="1"/>
    <col min="5640" max="5640" width="0" style="62" hidden="1" customWidth="1"/>
    <col min="5641" max="5641" width="9.42578125" style="62" customWidth="1"/>
    <col min="5642" max="5642" width="10.85546875" style="62" customWidth="1"/>
    <col min="5643" max="5643" width="10.42578125" style="62" customWidth="1"/>
    <col min="5644" max="5644" width="10.85546875" style="62" customWidth="1"/>
    <col min="5645" max="5645" width="0" style="62" hidden="1" customWidth="1"/>
    <col min="5646" max="5646" width="11.5703125" style="62" customWidth="1"/>
    <col min="5647" max="5647" width="13.5703125" style="62" customWidth="1"/>
    <col min="5648" max="5648" width="16.42578125" style="62" customWidth="1"/>
    <col min="5649" max="5649" width="0" style="62" hidden="1" customWidth="1"/>
    <col min="5650" max="5650" width="17.85546875" style="62" customWidth="1"/>
    <col min="5651" max="5664" width="12.7109375" style="62" customWidth="1"/>
    <col min="5665" max="5887" width="9.140625" style="62"/>
    <col min="5888" max="5888" width="7.28515625" style="62" customWidth="1"/>
    <col min="5889" max="5889" width="24" style="62" customWidth="1"/>
    <col min="5890" max="5890" width="11" style="62" customWidth="1"/>
    <col min="5891" max="5891" width="9.28515625" style="62" customWidth="1"/>
    <col min="5892" max="5892" width="9.85546875" style="62" customWidth="1"/>
    <col min="5893" max="5893" width="9.28515625" style="62" customWidth="1"/>
    <col min="5894" max="5895" width="10" style="62" customWidth="1"/>
    <col min="5896" max="5896" width="0" style="62" hidden="1" customWidth="1"/>
    <col min="5897" max="5897" width="9.42578125" style="62" customWidth="1"/>
    <col min="5898" max="5898" width="10.85546875" style="62" customWidth="1"/>
    <col min="5899" max="5899" width="10.42578125" style="62" customWidth="1"/>
    <col min="5900" max="5900" width="10.85546875" style="62" customWidth="1"/>
    <col min="5901" max="5901" width="0" style="62" hidden="1" customWidth="1"/>
    <col min="5902" max="5902" width="11.5703125" style="62" customWidth="1"/>
    <col min="5903" max="5903" width="13.5703125" style="62" customWidth="1"/>
    <col min="5904" max="5904" width="16.42578125" style="62" customWidth="1"/>
    <col min="5905" max="5905" width="0" style="62" hidden="1" customWidth="1"/>
    <col min="5906" max="5906" width="17.85546875" style="62" customWidth="1"/>
    <col min="5907" max="5920" width="12.7109375" style="62" customWidth="1"/>
    <col min="5921" max="6143" width="9.140625" style="62"/>
    <col min="6144" max="6144" width="7.28515625" style="62" customWidth="1"/>
    <col min="6145" max="6145" width="24" style="62" customWidth="1"/>
    <col min="6146" max="6146" width="11" style="62" customWidth="1"/>
    <col min="6147" max="6147" width="9.28515625" style="62" customWidth="1"/>
    <col min="6148" max="6148" width="9.85546875" style="62" customWidth="1"/>
    <col min="6149" max="6149" width="9.28515625" style="62" customWidth="1"/>
    <col min="6150" max="6151" width="10" style="62" customWidth="1"/>
    <col min="6152" max="6152" width="0" style="62" hidden="1" customWidth="1"/>
    <col min="6153" max="6153" width="9.42578125" style="62" customWidth="1"/>
    <col min="6154" max="6154" width="10.85546875" style="62" customWidth="1"/>
    <col min="6155" max="6155" width="10.42578125" style="62" customWidth="1"/>
    <col min="6156" max="6156" width="10.85546875" style="62" customWidth="1"/>
    <col min="6157" max="6157" width="0" style="62" hidden="1" customWidth="1"/>
    <col min="6158" max="6158" width="11.5703125" style="62" customWidth="1"/>
    <col min="6159" max="6159" width="13.5703125" style="62" customWidth="1"/>
    <col min="6160" max="6160" width="16.42578125" style="62" customWidth="1"/>
    <col min="6161" max="6161" width="0" style="62" hidden="1" customWidth="1"/>
    <col min="6162" max="6162" width="17.85546875" style="62" customWidth="1"/>
    <col min="6163" max="6176" width="12.7109375" style="62" customWidth="1"/>
    <col min="6177" max="6399" width="9.140625" style="62"/>
    <col min="6400" max="6400" width="7.28515625" style="62" customWidth="1"/>
    <col min="6401" max="6401" width="24" style="62" customWidth="1"/>
    <col min="6402" max="6402" width="11" style="62" customWidth="1"/>
    <col min="6403" max="6403" width="9.28515625" style="62" customWidth="1"/>
    <col min="6404" max="6404" width="9.85546875" style="62" customWidth="1"/>
    <col min="6405" max="6405" width="9.28515625" style="62" customWidth="1"/>
    <col min="6406" max="6407" width="10" style="62" customWidth="1"/>
    <col min="6408" max="6408" width="0" style="62" hidden="1" customWidth="1"/>
    <col min="6409" max="6409" width="9.42578125" style="62" customWidth="1"/>
    <col min="6410" max="6410" width="10.85546875" style="62" customWidth="1"/>
    <col min="6411" max="6411" width="10.42578125" style="62" customWidth="1"/>
    <col min="6412" max="6412" width="10.85546875" style="62" customWidth="1"/>
    <col min="6413" max="6413" width="0" style="62" hidden="1" customWidth="1"/>
    <col min="6414" max="6414" width="11.5703125" style="62" customWidth="1"/>
    <col min="6415" max="6415" width="13.5703125" style="62" customWidth="1"/>
    <col min="6416" max="6416" width="16.42578125" style="62" customWidth="1"/>
    <col min="6417" max="6417" width="0" style="62" hidden="1" customWidth="1"/>
    <col min="6418" max="6418" width="17.85546875" style="62" customWidth="1"/>
    <col min="6419" max="6432" width="12.7109375" style="62" customWidth="1"/>
    <col min="6433" max="6655" width="9.140625" style="62"/>
    <col min="6656" max="6656" width="7.28515625" style="62" customWidth="1"/>
    <col min="6657" max="6657" width="24" style="62" customWidth="1"/>
    <col min="6658" max="6658" width="11" style="62" customWidth="1"/>
    <col min="6659" max="6659" width="9.28515625" style="62" customWidth="1"/>
    <col min="6660" max="6660" width="9.85546875" style="62" customWidth="1"/>
    <col min="6661" max="6661" width="9.28515625" style="62" customWidth="1"/>
    <col min="6662" max="6663" width="10" style="62" customWidth="1"/>
    <col min="6664" max="6664" width="0" style="62" hidden="1" customWidth="1"/>
    <col min="6665" max="6665" width="9.42578125" style="62" customWidth="1"/>
    <col min="6666" max="6666" width="10.85546875" style="62" customWidth="1"/>
    <col min="6667" max="6667" width="10.42578125" style="62" customWidth="1"/>
    <col min="6668" max="6668" width="10.85546875" style="62" customWidth="1"/>
    <col min="6669" max="6669" width="0" style="62" hidden="1" customWidth="1"/>
    <col min="6670" max="6670" width="11.5703125" style="62" customWidth="1"/>
    <col min="6671" max="6671" width="13.5703125" style="62" customWidth="1"/>
    <col min="6672" max="6672" width="16.42578125" style="62" customWidth="1"/>
    <col min="6673" max="6673" width="0" style="62" hidden="1" customWidth="1"/>
    <col min="6674" max="6674" width="17.85546875" style="62" customWidth="1"/>
    <col min="6675" max="6688" width="12.7109375" style="62" customWidth="1"/>
    <col min="6689" max="6911" width="9.140625" style="62"/>
    <col min="6912" max="6912" width="7.28515625" style="62" customWidth="1"/>
    <col min="6913" max="6913" width="24" style="62" customWidth="1"/>
    <col min="6914" max="6914" width="11" style="62" customWidth="1"/>
    <col min="6915" max="6915" width="9.28515625" style="62" customWidth="1"/>
    <col min="6916" max="6916" width="9.85546875" style="62" customWidth="1"/>
    <col min="6917" max="6917" width="9.28515625" style="62" customWidth="1"/>
    <col min="6918" max="6919" width="10" style="62" customWidth="1"/>
    <col min="6920" max="6920" width="0" style="62" hidden="1" customWidth="1"/>
    <col min="6921" max="6921" width="9.42578125" style="62" customWidth="1"/>
    <col min="6922" max="6922" width="10.85546875" style="62" customWidth="1"/>
    <col min="6923" max="6923" width="10.42578125" style="62" customWidth="1"/>
    <col min="6924" max="6924" width="10.85546875" style="62" customWidth="1"/>
    <col min="6925" max="6925" width="0" style="62" hidden="1" customWidth="1"/>
    <col min="6926" max="6926" width="11.5703125" style="62" customWidth="1"/>
    <col min="6927" max="6927" width="13.5703125" style="62" customWidth="1"/>
    <col min="6928" max="6928" width="16.42578125" style="62" customWidth="1"/>
    <col min="6929" max="6929" width="0" style="62" hidden="1" customWidth="1"/>
    <col min="6930" max="6930" width="17.85546875" style="62" customWidth="1"/>
    <col min="6931" max="6944" width="12.7109375" style="62" customWidth="1"/>
    <col min="6945" max="7167" width="9.140625" style="62"/>
    <col min="7168" max="7168" width="7.28515625" style="62" customWidth="1"/>
    <col min="7169" max="7169" width="24" style="62" customWidth="1"/>
    <col min="7170" max="7170" width="11" style="62" customWidth="1"/>
    <col min="7171" max="7171" width="9.28515625" style="62" customWidth="1"/>
    <col min="7172" max="7172" width="9.85546875" style="62" customWidth="1"/>
    <col min="7173" max="7173" width="9.28515625" style="62" customWidth="1"/>
    <col min="7174" max="7175" width="10" style="62" customWidth="1"/>
    <col min="7176" max="7176" width="0" style="62" hidden="1" customWidth="1"/>
    <col min="7177" max="7177" width="9.42578125" style="62" customWidth="1"/>
    <col min="7178" max="7178" width="10.85546875" style="62" customWidth="1"/>
    <col min="7179" max="7179" width="10.42578125" style="62" customWidth="1"/>
    <col min="7180" max="7180" width="10.85546875" style="62" customWidth="1"/>
    <col min="7181" max="7181" width="0" style="62" hidden="1" customWidth="1"/>
    <col min="7182" max="7182" width="11.5703125" style="62" customWidth="1"/>
    <col min="7183" max="7183" width="13.5703125" style="62" customWidth="1"/>
    <col min="7184" max="7184" width="16.42578125" style="62" customWidth="1"/>
    <col min="7185" max="7185" width="0" style="62" hidden="1" customWidth="1"/>
    <col min="7186" max="7186" width="17.85546875" style="62" customWidth="1"/>
    <col min="7187" max="7200" width="12.7109375" style="62" customWidth="1"/>
    <col min="7201" max="7423" width="9.140625" style="62"/>
    <col min="7424" max="7424" width="7.28515625" style="62" customWidth="1"/>
    <col min="7425" max="7425" width="24" style="62" customWidth="1"/>
    <col min="7426" max="7426" width="11" style="62" customWidth="1"/>
    <col min="7427" max="7427" width="9.28515625" style="62" customWidth="1"/>
    <col min="7428" max="7428" width="9.85546875" style="62" customWidth="1"/>
    <col min="7429" max="7429" width="9.28515625" style="62" customWidth="1"/>
    <col min="7430" max="7431" width="10" style="62" customWidth="1"/>
    <col min="7432" max="7432" width="0" style="62" hidden="1" customWidth="1"/>
    <col min="7433" max="7433" width="9.42578125" style="62" customWidth="1"/>
    <col min="7434" max="7434" width="10.85546875" style="62" customWidth="1"/>
    <col min="7435" max="7435" width="10.42578125" style="62" customWidth="1"/>
    <col min="7436" max="7436" width="10.85546875" style="62" customWidth="1"/>
    <col min="7437" max="7437" width="0" style="62" hidden="1" customWidth="1"/>
    <col min="7438" max="7438" width="11.5703125" style="62" customWidth="1"/>
    <col min="7439" max="7439" width="13.5703125" style="62" customWidth="1"/>
    <col min="7440" max="7440" width="16.42578125" style="62" customWidth="1"/>
    <col min="7441" max="7441" width="0" style="62" hidden="1" customWidth="1"/>
    <col min="7442" max="7442" width="17.85546875" style="62" customWidth="1"/>
    <col min="7443" max="7456" width="12.7109375" style="62" customWidth="1"/>
    <col min="7457" max="7679" width="9.140625" style="62"/>
    <col min="7680" max="7680" width="7.28515625" style="62" customWidth="1"/>
    <col min="7681" max="7681" width="24" style="62" customWidth="1"/>
    <col min="7682" max="7682" width="11" style="62" customWidth="1"/>
    <col min="7683" max="7683" width="9.28515625" style="62" customWidth="1"/>
    <col min="7684" max="7684" width="9.85546875" style="62" customWidth="1"/>
    <col min="7685" max="7685" width="9.28515625" style="62" customWidth="1"/>
    <col min="7686" max="7687" width="10" style="62" customWidth="1"/>
    <col min="7688" max="7688" width="0" style="62" hidden="1" customWidth="1"/>
    <col min="7689" max="7689" width="9.42578125" style="62" customWidth="1"/>
    <col min="7690" max="7690" width="10.85546875" style="62" customWidth="1"/>
    <col min="7691" max="7691" width="10.42578125" style="62" customWidth="1"/>
    <col min="7692" max="7692" width="10.85546875" style="62" customWidth="1"/>
    <col min="7693" max="7693" width="0" style="62" hidden="1" customWidth="1"/>
    <col min="7694" max="7694" width="11.5703125" style="62" customWidth="1"/>
    <col min="7695" max="7695" width="13.5703125" style="62" customWidth="1"/>
    <col min="7696" max="7696" width="16.42578125" style="62" customWidth="1"/>
    <col min="7697" max="7697" width="0" style="62" hidden="1" customWidth="1"/>
    <col min="7698" max="7698" width="17.85546875" style="62" customWidth="1"/>
    <col min="7699" max="7712" width="12.7109375" style="62" customWidth="1"/>
    <col min="7713" max="7935" width="9.140625" style="62"/>
    <col min="7936" max="7936" width="7.28515625" style="62" customWidth="1"/>
    <col min="7937" max="7937" width="24" style="62" customWidth="1"/>
    <col min="7938" max="7938" width="11" style="62" customWidth="1"/>
    <col min="7939" max="7939" width="9.28515625" style="62" customWidth="1"/>
    <col min="7940" max="7940" width="9.85546875" style="62" customWidth="1"/>
    <col min="7941" max="7941" width="9.28515625" style="62" customWidth="1"/>
    <col min="7942" max="7943" width="10" style="62" customWidth="1"/>
    <col min="7944" max="7944" width="0" style="62" hidden="1" customWidth="1"/>
    <col min="7945" max="7945" width="9.42578125" style="62" customWidth="1"/>
    <col min="7946" max="7946" width="10.85546875" style="62" customWidth="1"/>
    <col min="7947" max="7947" width="10.42578125" style="62" customWidth="1"/>
    <col min="7948" max="7948" width="10.85546875" style="62" customWidth="1"/>
    <col min="7949" max="7949" width="0" style="62" hidden="1" customWidth="1"/>
    <col min="7950" max="7950" width="11.5703125" style="62" customWidth="1"/>
    <col min="7951" max="7951" width="13.5703125" style="62" customWidth="1"/>
    <col min="7952" max="7952" width="16.42578125" style="62" customWidth="1"/>
    <col min="7953" max="7953" width="0" style="62" hidden="1" customWidth="1"/>
    <col min="7954" max="7954" width="17.85546875" style="62" customWidth="1"/>
    <col min="7955" max="7968" width="12.7109375" style="62" customWidth="1"/>
    <col min="7969" max="8191" width="9.140625" style="62"/>
    <col min="8192" max="8192" width="7.28515625" style="62" customWidth="1"/>
    <col min="8193" max="8193" width="24" style="62" customWidth="1"/>
    <col min="8194" max="8194" width="11" style="62" customWidth="1"/>
    <col min="8195" max="8195" width="9.28515625" style="62" customWidth="1"/>
    <col min="8196" max="8196" width="9.85546875" style="62" customWidth="1"/>
    <col min="8197" max="8197" width="9.28515625" style="62" customWidth="1"/>
    <col min="8198" max="8199" width="10" style="62" customWidth="1"/>
    <col min="8200" max="8200" width="0" style="62" hidden="1" customWidth="1"/>
    <col min="8201" max="8201" width="9.42578125" style="62" customWidth="1"/>
    <col min="8202" max="8202" width="10.85546875" style="62" customWidth="1"/>
    <col min="8203" max="8203" width="10.42578125" style="62" customWidth="1"/>
    <col min="8204" max="8204" width="10.85546875" style="62" customWidth="1"/>
    <col min="8205" max="8205" width="0" style="62" hidden="1" customWidth="1"/>
    <col min="8206" max="8206" width="11.5703125" style="62" customWidth="1"/>
    <col min="8207" max="8207" width="13.5703125" style="62" customWidth="1"/>
    <col min="8208" max="8208" width="16.42578125" style="62" customWidth="1"/>
    <col min="8209" max="8209" width="0" style="62" hidden="1" customWidth="1"/>
    <col min="8210" max="8210" width="17.85546875" style="62" customWidth="1"/>
    <col min="8211" max="8224" width="12.7109375" style="62" customWidth="1"/>
    <col min="8225" max="8447" width="9.140625" style="62"/>
    <col min="8448" max="8448" width="7.28515625" style="62" customWidth="1"/>
    <col min="8449" max="8449" width="24" style="62" customWidth="1"/>
    <col min="8450" max="8450" width="11" style="62" customWidth="1"/>
    <col min="8451" max="8451" width="9.28515625" style="62" customWidth="1"/>
    <col min="8452" max="8452" width="9.85546875" style="62" customWidth="1"/>
    <col min="8453" max="8453" width="9.28515625" style="62" customWidth="1"/>
    <col min="8454" max="8455" width="10" style="62" customWidth="1"/>
    <col min="8456" max="8456" width="0" style="62" hidden="1" customWidth="1"/>
    <col min="8457" max="8457" width="9.42578125" style="62" customWidth="1"/>
    <col min="8458" max="8458" width="10.85546875" style="62" customWidth="1"/>
    <col min="8459" max="8459" width="10.42578125" style="62" customWidth="1"/>
    <col min="8460" max="8460" width="10.85546875" style="62" customWidth="1"/>
    <col min="8461" max="8461" width="0" style="62" hidden="1" customWidth="1"/>
    <col min="8462" max="8462" width="11.5703125" style="62" customWidth="1"/>
    <col min="8463" max="8463" width="13.5703125" style="62" customWidth="1"/>
    <col min="8464" max="8464" width="16.42578125" style="62" customWidth="1"/>
    <col min="8465" max="8465" width="0" style="62" hidden="1" customWidth="1"/>
    <col min="8466" max="8466" width="17.85546875" style="62" customWidth="1"/>
    <col min="8467" max="8480" width="12.7109375" style="62" customWidth="1"/>
    <col min="8481" max="8703" width="9.140625" style="62"/>
    <col min="8704" max="8704" width="7.28515625" style="62" customWidth="1"/>
    <col min="8705" max="8705" width="24" style="62" customWidth="1"/>
    <col min="8706" max="8706" width="11" style="62" customWidth="1"/>
    <col min="8707" max="8707" width="9.28515625" style="62" customWidth="1"/>
    <col min="8708" max="8708" width="9.85546875" style="62" customWidth="1"/>
    <col min="8709" max="8709" width="9.28515625" style="62" customWidth="1"/>
    <col min="8710" max="8711" width="10" style="62" customWidth="1"/>
    <col min="8712" max="8712" width="0" style="62" hidden="1" customWidth="1"/>
    <col min="8713" max="8713" width="9.42578125" style="62" customWidth="1"/>
    <col min="8714" max="8714" width="10.85546875" style="62" customWidth="1"/>
    <col min="8715" max="8715" width="10.42578125" style="62" customWidth="1"/>
    <col min="8716" max="8716" width="10.85546875" style="62" customWidth="1"/>
    <col min="8717" max="8717" width="0" style="62" hidden="1" customWidth="1"/>
    <col min="8718" max="8718" width="11.5703125" style="62" customWidth="1"/>
    <col min="8719" max="8719" width="13.5703125" style="62" customWidth="1"/>
    <col min="8720" max="8720" width="16.42578125" style="62" customWidth="1"/>
    <col min="8721" max="8721" width="0" style="62" hidden="1" customWidth="1"/>
    <col min="8722" max="8722" width="17.85546875" style="62" customWidth="1"/>
    <col min="8723" max="8736" width="12.7109375" style="62" customWidth="1"/>
    <col min="8737" max="8959" width="9.140625" style="62"/>
    <col min="8960" max="8960" width="7.28515625" style="62" customWidth="1"/>
    <col min="8961" max="8961" width="24" style="62" customWidth="1"/>
    <col min="8962" max="8962" width="11" style="62" customWidth="1"/>
    <col min="8963" max="8963" width="9.28515625" style="62" customWidth="1"/>
    <col min="8964" max="8964" width="9.85546875" style="62" customWidth="1"/>
    <col min="8965" max="8965" width="9.28515625" style="62" customWidth="1"/>
    <col min="8966" max="8967" width="10" style="62" customWidth="1"/>
    <col min="8968" max="8968" width="0" style="62" hidden="1" customWidth="1"/>
    <col min="8969" max="8969" width="9.42578125" style="62" customWidth="1"/>
    <col min="8970" max="8970" width="10.85546875" style="62" customWidth="1"/>
    <col min="8971" max="8971" width="10.42578125" style="62" customWidth="1"/>
    <col min="8972" max="8972" width="10.85546875" style="62" customWidth="1"/>
    <col min="8973" max="8973" width="0" style="62" hidden="1" customWidth="1"/>
    <col min="8974" max="8974" width="11.5703125" style="62" customWidth="1"/>
    <col min="8975" max="8975" width="13.5703125" style="62" customWidth="1"/>
    <col min="8976" max="8976" width="16.42578125" style="62" customWidth="1"/>
    <col min="8977" max="8977" width="0" style="62" hidden="1" customWidth="1"/>
    <col min="8978" max="8978" width="17.85546875" style="62" customWidth="1"/>
    <col min="8979" max="8992" width="12.7109375" style="62" customWidth="1"/>
    <col min="8993" max="9215" width="9.140625" style="62"/>
    <col min="9216" max="9216" width="7.28515625" style="62" customWidth="1"/>
    <col min="9217" max="9217" width="24" style="62" customWidth="1"/>
    <col min="9218" max="9218" width="11" style="62" customWidth="1"/>
    <col min="9219" max="9219" width="9.28515625" style="62" customWidth="1"/>
    <col min="9220" max="9220" width="9.85546875" style="62" customWidth="1"/>
    <col min="9221" max="9221" width="9.28515625" style="62" customWidth="1"/>
    <col min="9222" max="9223" width="10" style="62" customWidth="1"/>
    <col min="9224" max="9224" width="0" style="62" hidden="1" customWidth="1"/>
    <col min="9225" max="9225" width="9.42578125" style="62" customWidth="1"/>
    <col min="9226" max="9226" width="10.85546875" style="62" customWidth="1"/>
    <col min="9227" max="9227" width="10.42578125" style="62" customWidth="1"/>
    <col min="9228" max="9228" width="10.85546875" style="62" customWidth="1"/>
    <col min="9229" max="9229" width="0" style="62" hidden="1" customWidth="1"/>
    <col min="9230" max="9230" width="11.5703125" style="62" customWidth="1"/>
    <col min="9231" max="9231" width="13.5703125" style="62" customWidth="1"/>
    <col min="9232" max="9232" width="16.42578125" style="62" customWidth="1"/>
    <col min="9233" max="9233" width="0" style="62" hidden="1" customWidth="1"/>
    <col min="9234" max="9234" width="17.85546875" style="62" customWidth="1"/>
    <col min="9235" max="9248" width="12.7109375" style="62" customWidth="1"/>
    <col min="9249" max="9471" width="9.140625" style="62"/>
    <col min="9472" max="9472" width="7.28515625" style="62" customWidth="1"/>
    <col min="9473" max="9473" width="24" style="62" customWidth="1"/>
    <col min="9474" max="9474" width="11" style="62" customWidth="1"/>
    <col min="9475" max="9475" width="9.28515625" style="62" customWidth="1"/>
    <col min="9476" max="9476" width="9.85546875" style="62" customWidth="1"/>
    <col min="9477" max="9477" width="9.28515625" style="62" customWidth="1"/>
    <col min="9478" max="9479" width="10" style="62" customWidth="1"/>
    <col min="9480" max="9480" width="0" style="62" hidden="1" customWidth="1"/>
    <col min="9481" max="9481" width="9.42578125" style="62" customWidth="1"/>
    <col min="9482" max="9482" width="10.85546875" style="62" customWidth="1"/>
    <col min="9483" max="9483" width="10.42578125" style="62" customWidth="1"/>
    <col min="9484" max="9484" width="10.85546875" style="62" customWidth="1"/>
    <col min="9485" max="9485" width="0" style="62" hidden="1" customWidth="1"/>
    <col min="9486" max="9486" width="11.5703125" style="62" customWidth="1"/>
    <col min="9487" max="9487" width="13.5703125" style="62" customWidth="1"/>
    <col min="9488" max="9488" width="16.42578125" style="62" customWidth="1"/>
    <col min="9489" max="9489" width="0" style="62" hidden="1" customWidth="1"/>
    <col min="9490" max="9490" width="17.85546875" style="62" customWidth="1"/>
    <col min="9491" max="9504" width="12.7109375" style="62" customWidth="1"/>
    <col min="9505" max="9727" width="9.140625" style="62"/>
    <col min="9728" max="9728" width="7.28515625" style="62" customWidth="1"/>
    <col min="9729" max="9729" width="24" style="62" customWidth="1"/>
    <col min="9730" max="9730" width="11" style="62" customWidth="1"/>
    <col min="9731" max="9731" width="9.28515625" style="62" customWidth="1"/>
    <col min="9732" max="9732" width="9.85546875" style="62" customWidth="1"/>
    <col min="9733" max="9733" width="9.28515625" style="62" customWidth="1"/>
    <col min="9734" max="9735" width="10" style="62" customWidth="1"/>
    <col min="9736" max="9736" width="0" style="62" hidden="1" customWidth="1"/>
    <col min="9737" max="9737" width="9.42578125" style="62" customWidth="1"/>
    <col min="9738" max="9738" width="10.85546875" style="62" customWidth="1"/>
    <col min="9739" max="9739" width="10.42578125" style="62" customWidth="1"/>
    <col min="9740" max="9740" width="10.85546875" style="62" customWidth="1"/>
    <col min="9741" max="9741" width="0" style="62" hidden="1" customWidth="1"/>
    <col min="9742" max="9742" width="11.5703125" style="62" customWidth="1"/>
    <col min="9743" max="9743" width="13.5703125" style="62" customWidth="1"/>
    <col min="9744" max="9744" width="16.42578125" style="62" customWidth="1"/>
    <col min="9745" max="9745" width="0" style="62" hidden="1" customWidth="1"/>
    <col min="9746" max="9746" width="17.85546875" style="62" customWidth="1"/>
    <col min="9747" max="9760" width="12.7109375" style="62" customWidth="1"/>
    <col min="9761" max="9983" width="9.140625" style="62"/>
    <col min="9984" max="9984" width="7.28515625" style="62" customWidth="1"/>
    <col min="9985" max="9985" width="24" style="62" customWidth="1"/>
    <col min="9986" max="9986" width="11" style="62" customWidth="1"/>
    <col min="9987" max="9987" width="9.28515625" style="62" customWidth="1"/>
    <col min="9988" max="9988" width="9.85546875" style="62" customWidth="1"/>
    <col min="9989" max="9989" width="9.28515625" style="62" customWidth="1"/>
    <col min="9990" max="9991" width="10" style="62" customWidth="1"/>
    <col min="9992" max="9992" width="0" style="62" hidden="1" customWidth="1"/>
    <col min="9993" max="9993" width="9.42578125" style="62" customWidth="1"/>
    <col min="9994" max="9994" width="10.85546875" style="62" customWidth="1"/>
    <col min="9995" max="9995" width="10.42578125" style="62" customWidth="1"/>
    <col min="9996" max="9996" width="10.85546875" style="62" customWidth="1"/>
    <col min="9997" max="9997" width="0" style="62" hidden="1" customWidth="1"/>
    <col min="9998" max="9998" width="11.5703125" style="62" customWidth="1"/>
    <col min="9999" max="9999" width="13.5703125" style="62" customWidth="1"/>
    <col min="10000" max="10000" width="16.42578125" style="62" customWidth="1"/>
    <col min="10001" max="10001" width="0" style="62" hidden="1" customWidth="1"/>
    <col min="10002" max="10002" width="17.85546875" style="62" customWidth="1"/>
    <col min="10003" max="10016" width="12.7109375" style="62" customWidth="1"/>
    <col min="10017" max="10239" width="9.140625" style="62"/>
    <col min="10240" max="10240" width="7.28515625" style="62" customWidth="1"/>
    <col min="10241" max="10241" width="24" style="62" customWidth="1"/>
    <col min="10242" max="10242" width="11" style="62" customWidth="1"/>
    <col min="10243" max="10243" width="9.28515625" style="62" customWidth="1"/>
    <col min="10244" max="10244" width="9.85546875" style="62" customWidth="1"/>
    <col min="10245" max="10245" width="9.28515625" style="62" customWidth="1"/>
    <col min="10246" max="10247" width="10" style="62" customWidth="1"/>
    <col min="10248" max="10248" width="0" style="62" hidden="1" customWidth="1"/>
    <col min="10249" max="10249" width="9.42578125" style="62" customWidth="1"/>
    <col min="10250" max="10250" width="10.85546875" style="62" customWidth="1"/>
    <col min="10251" max="10251" width="10.42578125" style="62" customWidth="1"/>
    <col min="10252" max="10252" width="10.85546875" style="62" customWidth="1"/>
    <col min="10253" max="10253" width="0" style="62" hidden="1" customWidth="1"/>
    <col min="10254" max="10254" width="11.5703125" style="62" customWidth="1"/>
    <col min="10255" max="10255" width="13.5703125" style="62" customWidth="1"/>
    <col min="10256" max="10256" width="16.42578125" style="62" customWidth="1"/>
    <col min="10257" max="10257" width="0" style="62" hidden="1" customWidth="1"/>
    <col min="10258" max="10258" width="17.85546875" style="62" customWidth="1"/>
    <col min="10259" max="10272" width="12.7109375" style="62" customWidth="1"/>
    <col min="10273" max="10495" width="9.140625" style="62"/>
    <col min="10496" max="10496" width="7.28515625" style="62" customWidth="1"/>
    <col min="10497" max="10497" width="24" style="62" customWidth="1"/>
    <col min="10498" max="10498" width="11" style="62" customWidth="1"/>
    <col min="10499" max="10499" width="9.28515625" style="62" customWidth="1"/>
    <col min="10500" max="10500" width="9.85546875" style="62" customWidth="1"/>
    <col min="10501" max="10501" width="9.28515625" style="62" customWidth="1"/>
    <col min="10502" max="10503" width="10" style="62" customWidth="1"/>
    <col min="10504" max="10504" width="0" style="62" hidden="1" customWidth="1"/>
    <col min="10505" max="10505" width="9.42578125" style="62" customWidth="1"/>
    <col min="10506" max="10506" width="10.85546875" style="62" customWidth="1"/>
    <col min="10507" max="10507" width="10.42578125" style="62" customWidth="1"/>
    <col min="10508" max="10508" width="10.85546875" style="62" customWidth="1"/>
    <col min="10509" max="10509" width="0" style="62" hidden="1" customWidth="1"/>
    <col min="10510" max="10510" width="11.5703125" style="62" customWidth="1"/>
    <col min="10511" max="10511" width="13.5703125" style="62" customWidth="1"/>
    <col min="10512" max="10512" width="16.42578125" style="62" customWidth="1"/>
    <col min="10513" max="10513" width="0" style="62" hidden="1" customWidth="1"/>
    <col min="10514" max="10514" width="17.85546875" style="62" customWidth="1"/>
    <col min="10515" max="10528" width="12.7109375" style="62" customWidth="1"/>
    <col min="10529" max="10751" width="9.140625" style="62"/>
    <col min="10752" max="10752" width="7.28515625" style="62" customWidth="1"/>
    <col min="10753" max="10753" width="24" style="62" customWidth="1"/>
    <col min="10754" max="10754" width="11" style="62" customWidth="1"/>
    <col min="10755" max="10755" width="9.28515625" style="62" customWidth="1"/>
    <col min="10756" max="10756" width="9.85546875" style="62" customWidth="1"/>
    <col min="10757" max="10757" width="9.28515625" style="62" customWidth="1"/>
    <col min="10758" max="10759" width="10" style="62" customWidth="1"/>
    <col min="10760" max="10760" width="0" style="62" hidden="1" customWidth="1"/>
    <col min="10761" max="10761" width="9.42578125" style="62" customWidth="1"/>
    <col min="10762" max="10762" width="10.85546875" style="62" customWidth="1"/>
    <col min="10763" max="10763" width="10.42578125" style="62" customWidth="1"/>
    <col min="10764" max="10764" width="10.85546875" style="62" customWidth="1"/>
    <col min="10765" max="10765" width="0" style="62" hidden="1" customWidth="1"/>
    <col min="10766" max="10766" width="11.5703125" style="62" customWidth="1"/>
    <col min="10767" max="10767" width="13.5703125" style="62" customWidth="1"/>
    <col min="10768" max="10768" width="16.42578125" style="62" customWidth="1"/>
    <col min="10769" max="10769" width="0" style="62" hidden="1" customWidth="1"/>
    <col min="10770" max="10770" width="17.85546875" style="62" customWidth="1"/>
    <col min="10771" max="10784" width="12.7109375" style="62" customWidth="1"/>
    <col min="10785" max="11007" width="9.140625" style="62"/>
    <col min="11008" max="11008" width="7.28515625" style="62" customWidth="1"/>
    <col min="11009" max="11009" width="24" style="62" customWidth="1"/>
    <col min="11010" max="11010" width="11" style="62" customWidth="1"/>
    <col min="11011" max="11011" width="9.28515625" style="62" customWidth="1"/>
    <col min="11012" max="11012" width="9.85546875" style="62" customWidth="1"/>
    <col min="11013" max="11013" width="9.28515625" style="62" customWidth="1"/>
    <col min="11014" max="11015" width="10" style="62" customWidth="1"/>
    <col min="11016" max="11016" width="0" style="62" hidden="1" customWidth="1"/>
    <col min="11017" max="11017" width="9.42578125" style="62" customWidth="1"/>
    <col min="11018" max="11018" width="10.85546875" style="62" customWidth="1"/>
    <col min="11019" max="11019" width="10.42578125" style="62" customWidth="1"/>
    <col min="11020" max="11020" width="10.85546875" style="62" customWidth="1"/>
    <col min="11021" max="11021" width="0" style="62" hidden="1" customWidth="1"/>
    <col min="11022" max="11022" width="11.5703125" style="62" customWidth="1"/>
    <col min="11023" max="11023" width="13.5703125" style="62" customWidth="1"/>
    <col min="11024" max="11024" width="16.42578125" style="62" customWidth="1"/>
    <col min="11025" max="11025" width="0" style="62" hidden="1" customWidth="1"/>
    <col min="11026" max="11026" width="17.85546875" style="62" customWidth="1"/>
    <col min="11027" max="11040" width="12.7109375" style="62" customWidth="1"/>
    <col min="11041" max="11263" width="9.140625" style="62"/>
    <col min="11264" max="11264" width="7.28515625" style="62" customWidth="1"/>
    <col min="11265" max="11265" width="24" style="62" customWidth="1"/>
    <col min="11266" max="11266" width="11" style="62" customWidth="1"/>
    <col min="11267" max="11267" width="9.28515625" style="62" customWidth="1"/>
    <col min="11268" max="11268" width="9.85546875" style="62" customWidth="1"/>
    <col min="11269" max="11269" width="9.28515625" style="62" customWidth="1"/>
    <col min="11270" max="11271" width="10" style="62" customWidth="1"/>
    <col min="11272" max="11272" width="0" style="62" hidden="1" customWidth="1"/>
    <col min="11273" max="11273" width="9.42578125" style="62" customWidth="1"/>
    <col min="11274" max="11274" width="10.85546875" style="62" customWidth="1"/>
    <col min="11275" max="11275" width="10.42578125" style="62" customWidth="1"/>
    <col min="11276" max="11276" width="10.85546875" style="62" customWidth="1"/>
    <col min="11277" max="11277" width="0" style="62" hidden="1" customWidth="1"/>
    <col min="11278" max="11278" width="11.5703125" style="62" customWidth="1"/>
    <col min="11279" max="11279" width="13.5703125" style="62" customWidth="1"/>
    <col min="11280" max="11280" width="16.42578125" style="62" customWidth="1"/>
    <col min="11281" max="11281" width="0" style="62" hidden="1" customWidth="1"/>
    <col min="11282" max="11282" width="17.85546875" style="62" customWidth="1"/>
    <col min="11283" max="11296" width="12.7109375" style="62" customWidth="1"/>
    <col min="11297" max="11519" width="9.140625" style="62"/>
    <col min="11520" max="11520" width="7.28515625" style="62" customWidth="1"/>
    <col min="11521" max="11521" width="24" style="62" customWidth="1"/>
    <col min="11522" max="11522" width="11" style="62" customWidth="1"/>
    <col min="11523" max="11523" width="9.28515625" style="62" customWidth="1"/>
    <col min="11524" max="11524" width="9.85546875" style="62" customWidth="1"/>
    <col min="11525" max="11525" width="9.28515625" style="62" customWidth="1"/>
    <col min="11526" max="11527" width="10" style="62" customWidth="1"/>
    <col min="11528" max="11528" width="0" style="62" hidden="1" customWidth="1"/>
    <col min="11529" max="11529" width="9.42578125" style="62" customWidth="1"/>
    <col min="11530" max="11530" width="10.85546875" style="62" customWidth="1"/>
    <col min="11531" max="11531" width="10.42578125" style="62" customWidth="1"/>
    <col min="11532" max="11532" width="10.85546875" style="62" customWidth="1"/>
    <col min="11533" max="11533" width="0" style="62" hidden="1" customWidth="1"/>
    <col min="11534" max="11534" width="11.5703125" style="62" customWidth="1"/>
    <col min="11535" max="11535" width="13.5703125" style="62" customWidth="1"/>
    <col min="11536" max="11536" width="16.42578125" style="62" customWidth="1"/>
    <col min="11537" max="11537" width="0" style="62" hidden="1" customWidth="1"/>
    <col min="11538" max="11538" width="17.85546875" style="62" customWidth="1"/>
    <col min="11539" max="11552" width="12.7109375" style="62" customWidth="1"/>
    <col min="11553" max="11775" width="9.140625" style="62"/>
    <col min="11776" max="11776" width="7.28515625" style="62" customWidth="1"/>
    <col min="11777" max="11777" width="24" style="62" customWidth="1"/>
    <col min="11778" max="11778" width="11" style="62" customWidth="1"/>
    <col min="11779" max="11779" width="9.28515625" style="62" customWidth="1"/>
    <col min="11780" max="11780" width="9.85546875" style="62" customWidth="1"/>
    <col min="11781" max="11781" width="9.28515625" style="62" customWidth="1"/>
    <col min="11782" max="11783" width="10" style="62" customWidth="1"/>
    <col min="11784" max="11784" width="0" style="62" hidden="1" customWidth="1"/>
    <col min="11785" max="11785" width="9.42578125" style="62" customWidth="1"/>
    <col min="11786" max="11786" width="10.85546875" style="62" customWidth="1"/>
    <col min="11787" max="11787" width="10.42578125" style="62" customWidth="1"/>
    <col min="11788" max="11788" width="10.85546875" style="62" customWidth="1"/>
    <col min="11789" max="11789" width="0" style="62" hidden="1" customWidth="1"/>
    <col min="11790" max="11790" width="11.5703125" style="62" customWidth="1"/>
    <col min="11791" max="11791" width="13.5703125" style="62" customWidth="1"/>
    <col min="11792" max="11792" width="16.42578125" style="62" customWidth="1"/>
    <col min="11793" max="11793" width="0" style="62" hidden="1" customWidth="1"/>
    <col min="11794" max="11794" width="17.85546875" style="62" customWidth="1"/>
    <col min="11795" max="11808" width="12.7109375" style="62" customWidth="1"/>
    <col min="11809" max="12031" width="9.140625" style="62"/>
    <col min="12032" max="12032" width="7.28515625" style="62" customWidth="1"/>
    <col min="12033" max="12033" width="24" style="62" customWidth="1"/>
    <col min="12034" max="12034" width="11" style="62" customWidth="1"/>
    <col min="12035" max="12035" width="9.28515625" style="62" customWidth="1"/>
    <col min="12036" max="12036" width="9.85546875" style="62" customWidth="1"/>
    <col min="12037" max="12037" width="9.28515625" style="62" customWidth="1"/>
    <col min="12038" max="12039" width="10" style="62" customWidth="1"/>
    <col min="12040" max="12040" width="0" style="62" hidden="1" customWidth="1"/>
    <col min="12041" max="12041" width="9.42578125" style="62" customWidth="1"/>
    <col min="12042" max="12042" width="10.85546875" style="62" customWidth="1"/>
    <col min="12043" max="12043" width="10.42578125" style="62" customWidth="1"/>
    <col min="12044" max="12044" width="10.85546875" style="62" customWidth="1"/>
    <col min="12045" max="12045" width="0" style="62" hidden="1" customWidth="1"/>
    <col min="12046" max="12046" width="11.5703125" style="62" customWidth="1"/>
    <col min="12047" max="12047" width="13.5703125" style="62" customWidth="1"/>
    <col min="12048" max="12048" width="16.42578125" style="62" customWidth="1"/>
    <col min="12049" max="12049" width="0" style="62" hidden="1" customWidth="1"/>
    <col min="12050" max="12050" width="17.85546875" style="62" customWidth="1"/>
    <col min="12051" max="12064" width="12.7109375" style="62" customWidth="1"/>
    <col min="12065" max="12287" width="9.140625" style="62"/>
    <col min="12288" max="12288" width="7.28515625" style="62" customWidth="1"/>
    <col min="12289" max="12289" width="24" style="62" customWidth="1"/>
    <col min="12290" max="12290" width="11" style="62" customWidth="1"/>
    <col min="12291" max="12291" width="9.28515625" style="62" customWidth="1"/>
    <col min="12292" max="12292" width="9.85546875" style="62" customWidth="1"/>
    <col min="12293" max="12293" width="9.28515625" style="62" customWidth="1"/>
    <col min="12294" max="12295" width="10" style="62" customWidth="1"/>
    <col min="12296" max="12296" width="0" style="62" hidden="1" customWidth="1"/>
    <col min="12297" max="12297" width="9.42578125" style="62" customWidth="1"/>
    <col min="12298" max="12298" width="10.85546875" style="62" customWidth="1"/>
    <col min="12299" max="12299" width="10.42578125" style="62" customWidth="1"/>
    <col min="12300" max="12300" width="10.85546875" style="62" customWidth="1"/>
    <col min="12301" max="12301" width="0" style="62" hidden="1" customWidth="1"/>
    <col min="12302" max="12302" width="11.5703125" style="62" customWidth="1"/>
    <col min="12303" max="12303" width="13.5703125" style="62" customWidth="1"/>
    <col min="12304" max="12304" width="16.42578125" style="62" customWidth="1"/>
    <col min="12305" max="12305" width="0" style="62" hidden="1" customWidth="1"/>
    <col min="12306" max="12306" width="17.85546875" style="62" customWidth="1"/>
    <col min="12307" max="12320" width="12.7109375" style="62" customWidth="1"/>
    <col min="12321" max="12543" width="9.140625" style="62"/>
    <col min="12544" max="12544" width="7.28515625" style="62" customWidth="1"/>
    <col min="12545" max="12545" width="24" style="62" customWidth="1"/>
    <col min="12546" max="12546" width="11" style="62" customWidth="1"/>
    <col min="12547" max="12547" width="9.28515625" style="62" customWidth="1"/>
    <col min="12548" max="12548" width="9.85546875" style="62" customWidth="1"/>
    <col min="12549" max="12549" width="9.28515625" style="62" customWidth="1"/>
    <col min="12550" max="12551" width="10" style="62" customWidth="1"/>
    <col min="12552" max="12552" width="0" style="62" hidden="1" customWidth="1"/>
    <col min="12553" max="12553" width="9.42578125" style="62" customWidth="1"/>
    <col min="12554" max="12554" width="10.85546875" style="62" customWidth="1"/>
    <col min="12555" max="12555" width="10.42578125" style="62" customWidth="1"/>
    <col min="12556" max="12556" width="10.85546875" style="62" customWidth="1"/>
    <col min="12557" max="12557" width="0" style="62" hidden="1" customWidth="1"/>
    <col min="12558" max="12558" width="11.5703125" style="62" customWidth="1"/>
    <col min="12559" max="12559" width="13.5703125" style="62" customWidth="1"/>
    <col min="12560" max="12560" width="16.42578125" style="62" customWidth="1"/>
    <col min="12561" max="12561" width="0" style="62" hidden="1" customWidth="1"/>
    <col min="12562" max="12562" width="17.85546875" style="62" customWidth="1"/>
    <col min="12563" max="12576" width="12.7109375" style="62" customWidth="1"/>
    <col min="12577" max="12799" width="9.140625" style="62"/>
    <col min="12800" max="12800" width="7.28515625" style="62" customWidth="1"/>
    <col min="12801" max="12801" width="24" style="62" customWidth="1"/>
    <col min="12802" max="12802" width="11" style="62" customWidth="1"/>
    <col min="12803" max="12803" width="9.28515625" style="62" customWidth="1"/>
    <col min="12804" max="12804" width="9.85546875" style="62" customWidth="1"/>
    <col min="12805" max="12805" width="9.28515625" style="62" customWidth="1"/>
    <col min="12806" max="12807" width="10" style="62" customWidth="1"/>
    <col min="12808" max="12808" width="0" style="62" hidden="1" customWidth="1"/>
    <col min="12809" max="12809" width="9.42578125" style="62" customWidth="1"/>
    <col min="12810" max="12810" width="10.85546875" style="62" customWidth="1"/>
    <col min="12811" max="12811" width="10.42578125" style="62" customWidth="1"/>
    <col min="12812" max="12812" width="10.85546875" style="62" customWidth="1"/>
    <col min="12813" max="12813" width="0" style="62" hidden="1" customWidth="1"/>
    <col min="12814" max="12814" width="11.5703125" style="62" customWidth="1"/>
    <col min="12815" max="12815" width="13.5703125" style="62" customWidth="1"/>
    <col min="12816" max="12816" width="16.42578125" style="62" customWidth="1"/>
    <col min="12817" max="12817" width="0" style="62" hidden="1" customWidth="1"/>
    <col min="12818" max="12818" width="17.85546875" style="62" customWidth="1"/>
    <col min="12819" max="12832" width="12.7109375" style="62" customWidth="1"/>
    <col min="12833" max="13055" width="9.140625" style="62"/>
    <col min="13056" max="13056" width="7.28515625" style="62" customWidth="1"/>
    <col min="13057" max="13057" width="24" style="62" customWidth="1"/>
    <col min="13058" max="13058" width="11" style="62" customWidth="1"/>
    <col min="13059" max="13059" width="9.28515625" style="62" customWidth="1"/>
    <col min="13060" max="13060" width="9.85546875" style="62" customWidth="1"/>
    <col min="13061" max="13061" width="9.28515625" style="62" customWidth="1"/>
    <col min="13062" max="13063" width="10" style="62" customWidth="1"/>
    <col min="13064" max="13064" width="0" style="62" hidden="1" customWidth="1"/>
    <col min="13065" max="13065" width="9.42578125" style="62" customWidth="1"/>
    <col min="13066" max="13066" width="10.85546875" style="62" customWidth="1"/>
    <col min="13067" max="13067" width="10.42578125" style="62" customWidth="1"/>
    <col min="13068" max="13068" width="10.85546875" style="62" customWidth="1"/>
    <col min="13069" max="13069" width="0" style="62" hidden="1" customWidth="1"/>
    <col min="13070" max="13070" width="11.5703125" style="62" customWidth="1"/>
    <col min="13071" max="13071" width="13.5703125" style="62" customWidth="1"/>
    <col min="13072" max="13072" width="16.42578125" style="62" customWidth="1"/>
    <col min="13073" max="13073" width="0" style="62" hidden="1" customWidth="1"/>
    <col min="13074" max="13074" width="17.85546875" style="62" customWidth="1"/>
    <col min="13075" max="13088" width="12.7109375" style="62" customWidth="1"/>
    <col min="13089" max="13311" width="9.140625" style="62"/>
    <col min="13312" max="13312" width="7.28515625" style="62" customWidth="1"/>
    <col min="13313" max="13313" width="24" style="62" customWidth="1"/>
    <col min="13314" max="13314" width="11" style="62" customWidth="1"/>
    <col min="13315" max="13315" width="9.28515625" style="62" customWidth="1"/>
    <col min="13316" max="13316" width="9.85546875" style="62" customWidth="1"/>
    <col min="13317" max="13317" width="9.28515625" style="62" customWidth="1"/>
    <col min="13318" max="13319" width="10" style="62" customWidth="1"/>
    <col min="13320" max="13320" width="0" style="62" hidden="1" customWidth="1"/>
    <col min="13321" max="13321" width="9.42578125" style="62" customWidth="1"/>
    <col min="13322" max="13322" width="10.85546875" style="62" customWidth="1"/>
    <col min="13323" max="13323" width="10.42578125" style="62" customWidth="1"/>
    <col min="13324" max="13324" width="10.85546875" style="62" customWidth="1"/>
    <col min="13325" max="13325" width="0" style="62" hidden="1" customWidth="1"/>
    <col min="13326" max="13326" width="11.5703125" style="62" customWidth="1"/>
    <col min="13327" max="13327" width="13.5703125" style="62" customWidth="1"/>
    <col min="13328" max="13328" width="16.42578125" style="62" customWidth="1"/>
    <col min="13329" max="13329" width="0" style="62" hidden="1" customWidth="1"/>
    <col min="13330" max="13330" width="17.85546875" style="62" customWidth="1"/>
    <col min="13331" max="13344" width="12.7109375" style="62" customWidth="1"/>
    <col min="13345" max="13567" width="9.140625" style="62"/>
    <col min="13568" max="13568" width="7.28515625" style="62" customWidth="1"/>
    <col min="13569" max="13569" width="24" style="62" customWidth="1"/>
    <col min="13570" max="13570" width="11" style="62" customWidth="1"/>
    <col min="13571" max="13571" width="9.28515625" style="62" customWidth="1"/>
    <col min="13572" max="13572" width="9.85546875" style="62" customWidth="1"/>
    <col min="13573" max="13573" width="9.28515625" style="62" customWidth="1"/>
    <col min="13574" max="13575" width="10" style="62" customWidth="1"/>
    <col min="13576" max="13576" width="0" style="62" hidden="1" customWidth="1"/>
    <col min="13577" max="13577" width="9.42578125" style="62" customWidth="1"/>
    <col min="13578" max="13578" width="10.85546875" style="62" customWidth="1"/>
    <col min="13579" max="13579" width="10.42578125" style="62" customWidth="1"/>
    <col min="13580" max="13580" width="10.85546875" style="62" customWidth="1"/>
    <col min="13581" max="13581" width="0" style="62" hidden="1" customWidth="1"/>
    <col min="13582" max="13582" width="11.5703125" style="62" customWidth="1"/>
    <col min="13583" max="13583" width="13.5703125" style="62" customWidth="1"/>
    <col min="13584" max="13584" width="16.42578125" style="62" customWidth="1"/>
    <col min="13585" max="13585" width="0" style="62" hidden="1" customWidth="1"/>
    <col min="13586" max="13586" width="17.85546875" style="62" customWidth="1"/>
    <col min="13587" max="13600" width="12.7109375" style="62" customWidth="1"/>
    <col min="13601" max="13823" width="9.140625" style="62"/>
    <col min="13824" max="13824" width="7.28515625" style="62" customWidth="1"/>
    <col min="13825" max="13825" width="24" style="62" customWidth="1"/>
    <col min="13826" max="13826" width="11" style="62" customWidth="1"/>
    <col min="13827" max="13827" width="9.28515625" style="62" customWidth="1"/>
    <col min="13828" max="13828" width="9.85546875" style="62" customWidth="1"/>
    <col min="13829" max="13829" width="9.28515625" style="62" customWidth="1"/>
    <col min="13830" max="13831" width="10" style="62" customWidth="1"/>
    <col min="13832" max="13832" width="0" style="62" hidden="1" customWidth="1"/>
    <col min="13833" max="13833" width="9.42578125" style="62" customWidth="1"/>
    <col min="13834" max="13834" width="10.85546875" style="62" customWidth="1"/>
    <col min="13835" max="13835" width="10.42578125" style="62" customWidth="1"/>
    <col min="13836" max="13836" width="10.85546875" style="62" customWidth="1"/>
    <col min="13837" max="13837" width="0" style="62" hidden="1" customWidth="1"/>
    <col min="13838" max="13838" width="11.5703125" style="62" customWidth="1"/>
    <col min="13839" max="13839" width="13.5703125" style="62" customWidth="1"/>
    <col min="13840" max="13840" width="16.42578125" style="62" customWidth="1"/>
    <col min="13841" max="13841" width="0" style="62" hidden="1" customWidth="1"/>
    <col min="13842" max="13842" width="17.85546875" style="62" customWidth="1"/>
    <col min="13843" max="13856" width="12.7109375" style="62" customWidth="1"/>
    <col min="13857" max="14079" width="9.140625" style="62"/>
    <col min="14080" max="14080" width="7.28515625" style="62" customWidth="1"/>
    <col min="14081" max="14081" width="24" style="62" customWidth="1"/>
    <col min="14082" max="14082" width="11" style="62" customWidth="1"/>
    <col min="14083" max="14083" width="9.28515625" style="62" customWidth="1"/>
    <col min="14084" max="14084" width="9.85546875" style="62" customWidth="1"/>
    <col min="14085" max="14085" width="9.28515625" style="62" customWidth="1"/>
    <col min="14086" max="14087" width="10" style="62" customWidth="1"/>
    <col min="14088" max="14088" width="0" style="62" hidden="1" customWidth="1"/>
    <col min="14089" max="14089" width="9.42578125" style="62" customWidth="1"/>
    <col min="14090" max="14090" width="10.85546875" style="62" customWidth="1"/>
    <col min="14091" max="14091" width="10.42578125" style="62" customWidth="1"/>
    <col min="14092" max="14092" width="10.85546875" style="62" customWidth="1"/>
    <col min="14093" max="14093" width="0" style="62" hidden="1" customWidth="1"/>
    <col min="14094" max="14094" width="11.5703125" style="62" customWidth="1"/>
    <col min="14095" max="14095" width="13.5703125" style="62" customWidth="1"/>
    <col min="14096" max="14096" width="16.42578125" style="62" customWidth="1"/>
    <col min="14097" max="14097" width="0" style="62" hidden="1" customWidth="1"/>
    <col min="14098" max="14098" width="17.85546875" style="62" customWidth="1"/>
    <col min="14099" max="14112" width="12.7109375" style="62" customWidth="1"/>
    <col min="14113" max="14335" width="9.140625" style="62"/>
    <col min="14336" max="14336" width="7.28515625" style="62" customWidth="1"/>
    <col min="14337" max="14337" width="24" style="62" customWidth="1"/>
    <col min="14338" max="14338" width="11" style="62" customWidth="1"/>
    <col min="14339" max="14339" width="9.28515625" style="62" customWidth="1"/>
    <col min="14340" max="14340" width="9.85546875" style="62" customWidth="1"/>
    <col min="14341" max="14341" width="9.28515625" style="62" customWidth="1"/>
    <col min="14342" max="14343" width="10" style="62" customWidth="1"/>
    <col min="14344" max="14344" width="0" style="62" hidden="1" customWidth="1"/>
    <col min="14345" max="14345" width="9.42578125" style="62" customWidth="1"/>
    <col min="14346" max="14346" width="10.85546875" style="62" customWidth="1"/>
    <col min="14347" max="14347" width="10.42578125" style="62" customWidth="1"/>
    <col min="14348" max="14348" width="10.85546875" style="62" customWidth="1"/>
    <col min="14349" max="14349" width="0" style="62" hidden="1" customWidth="1"/>
    <col min="14350" max="14350" width="11.5703125" style="62" customWidth="1"/>
    <col min="14351" max="14351" width="13.5703125" style="62" customWidth="1"/>
    <col min="14352" max="14352" width="16.42578125" style="62" customWidth="1"/>
    <col min="14353" max="14353" width="0" style="62" hidden="1" customWidth="1"/>
    <col min="14354" max="14354" width="17.85546875" style="62" customWidth="1"/>
    <col min="14355" max="14368" width="12.7109375" style="62" customWidth="1"/>
    <col min="14369" max="14591" width="9.140625" style="62"/>
    <col min="14592" max="14592" width="7.28515625" style="62" customWidth="1"/>
    <col min="14593" max="14593" width="24" style="62" customWidth="1"/>
    <col min="14594" max="14594" width="11" style="62" customWidth="1"/>
    <col min="14595" max="14595" width="9.28515625" style="62" customWidth="1"/>
    <col min="14596" max="14596" width="9.85546875" style="62" customWidth="1"/>
    <col min="14597" max="14597" width="9.28515625" style="62" customWidth="1"/>
    <col min="14598" max="14599" width="10" style="62" customWidth="1"/>
    <col min="14600" max="14600" width="0" style="62" hidden="1" customWidth="1"/>
    <col min="14601" max="14601" width="9.42578125" style="62" customWidth="1"/>
    <col min="14602" max="14602" width="10.85546875" style="62" customWidth="1"/>
    <col min="14603" max="14603" width="10.42578125" style="62" customWidth="1"/>
    <col min="14604" max="14604" width="10.85546875" style="62" customWidth="1"/>
    <col min="14605" max="14605" width="0" style="62" hidden="1" customWidth="1"/>
    <col min="14606" max="14606" width="11.5703125" style="62" customWidth="1"/>
    <col min="14607" max="14607" width="13.5703125" style="62" customWidth="1"/>
    <col min="14608" max="14608" width="16.42578125" style="62" customWidth="1"/>
    <col min="14609" max="14609" width="0" style="62" hidden="1" customWidth="1"/>
    <col min="14610" max="14610" width="17.85546875" style="62" customWidth="1"/>
    <col min="14611" max="14624" width="12.7109375" style="62" customWidth="1"/>
    <col min="14625" max="14847" width="9.140625" style="62"/>
    <col min="14848" max="14848" width="7.28515625" style="62" customWidth="1"/>
    <col min="14849" max="14849" width="24" style="62" customWidth="1"/>
    <col min="14850" max="14850" width="11" style="62" customWidth="1"/>
    <col min="14851" max="14851" width="9.28515625" style="62" customWidth="1"/>
    <col min="14852" max="14852" width="9.85546875" style="62" customWidth="1"/>
    <col min="14853" max="14853" width="9.28515625" style="62" customWidth="1"/>
    <col min="14854" max="14855" width="10" style="62" customWidth="1"/>
    <col min="14856" max="14856" width="0" style="62" hidden="1" customWidth="1"/>
    <col min="14857" max="14857" width="9.42578125" style="62" customWidth="1"/>
    <col min="14858" max="14858" width="10.85546875" style="62" customWidth="1"/>
    <col min="14859" max="14859" width="10.42578125" style="62" customWidth="1"/>
    <col min="14860" max="14860" width="10.85546875" style="62" customWidth="1"/>
    <col min="14861" max="14861" width="0" style="62" hidden="1" customWidth="1"/>
    <col min="14862" max="14862" width="11.5703125" style="62" customWidth="1"/>
    <col min="14863" max="14863" width="13.5703125" style="62" customWidth="1"/>
    <col min="14864" max="14864" width="16.42578125" style="62" customWidth="1"/>
    <col min="14865" max="14865" width="0" style="62" hidden="1" customWidth="1"/>
    <col min="14866" max="14866" width="17.85546875" style="62" customWidth="1"/>
    <col min="14867" max="14880" width="12.7109375" style="62" customWidth="1"/>
    <col min="14881" max="15103" width="9.140625" style="62"/>
    <col min="15104" max="15104" width="7.28515625" style="62" customWidth="1"/>
    <col min="15105" max="15105" width="24" style="62" customWidth="1"/>
    <col min="15106" max="15106" width="11" style="62" customWidth="1"/>
    <col min="15107" max="15107" width="9.28515625" style="62" customWidth="1"/>
    <col min="15108" max="15108" width="9.85546875" style="62" customWidth="1"/>
    <col min="15109" max="15109" width="9.28515625" style="62" customWidth="1"/>
    <col min="15110" max="15111" width="10" style="62" customWidth="1"/>
    <col min="15112" max="15112" width="0" style="62" hidden="1" customWidth="1"/>
    <col min="15113" max="15113" width="9.42578125" style="62" customWidth="1"/>
    <col min="15114" max="15114" width="10.85546875" style="62" customWidth="1"/>
    <col min="15115" max="15115" width="10.42578125" style="62" customWidth="1"/>
    <col min="15116" max="15116" width="10.85546875" style="62" customWidth="1"/>
    <col min="15117" max="15117" width="0" style="62" hidden="1" customWidth="1"/>
    <col min="15118" max="15118" width="11.5703125" style="62" customWidth="1"/>
    <col min="15119" max="15119" width="13.5703125" style="62" customWidth="1"/>
    <col min="15120" max="15120" width="16.42578125" style="62" customWidth="1"/>
    <col min="15121" max="15121" width="0" style="62" hidden="1" customWidth="1"/>
    <col min="15122" max="15122" width="17.85546875" style="62" customWidth="1"/>
    <col min="15123" max="15136" width="12.7109375" style="62" customWidth="1"/>
    <col min="15137" max="15359" width="9.140625" style="62"/>
    <col min="15360" max="15360" width="7.28515625" style="62" customWidth="1"/>
    <col min="15361" max="15361" width="24" style="62" customWidth="1"/>
    <col min="15362" max="15362" width="11" style="62" customWidth="1"/>
    <col min="15363" max="15363" width="9.28515625" style="62" customWidth="1"/>
    <col min="15364" max="15364" width="9.85546875" style="62" customWidth="1"/>
    <col min="15365" max="15365" width="9.28515625" style="62" customWidth="1"/>
    <col min="15366" max="15367" width="10" style="62" customWidth="1"/>
    <col min="15368" max="15368" width="0" style="62" hidden="1" customWidth="1"/>
    <col min="15369" max="15369" width="9.42578125" style="62" customWidth="1"/>
    <col min="15370" max="15370" width="10.85546875" style="62" customWidth="1"/>
    <col min="15371" max="15371" width="10.42578125" style="62" customWidth="1"/>
    <col min="15372" max="15372" width="10.85546875" style="62" customWidth="1"/>
    <col min="15373" max="15373" width="0" style="62" hidden="1" customWidth="1"/>
    <col min="15374" max="15374" width="11.5703125" style="62" customWidth="1"/>
    <col min="15375" max="15375" width="13.5703125" style="62" customWidth="1"/>
    <col min="15376" max="15376" width="16.42578125" style="62" customWidth="1"/>
    <col min="15377" max="15377" width="0" style="62" hidden="1" customWidth="1"/>
    <col min="15378" max="15378" width="17.85546875" style="62" customWidth="1"/>
    <col min="15379" max="15392" width="12.7109375" style="62" customWidth="1"/>
    <col min="15393" max="15615" width="9.140625" style="62"/>
    <col min="15616" max="15616" width="7.28515625" style="62" customWidth="1"/>
    <col min="15617" max="15617" width="24" style="62" customWidth="1"/>
    <col min="15618" max="15618" width="11" style="62" customWidth="1"/>
    <col min="15619" max="15619" width="9.28515625" style="62" customWidth="1"/>
    <col min="15620" max="15620" width="9.85546875" style="62" customWidth="1"/>
    <col min="15621" max="15621" width="9.28515625" style="62" customWidth="1"/>
    <col min="15622" max="15623" width="10" style="62" customWidth="1"/>
    <col min="15624" max="15624" width="0" style="62" hidden="1" customWidth="1"/>
    <col min="15625" max="15625" width="9.42578125" style="62" customWidth="1"/>
    <col min="15626" max="15626" width="10.85546875" style="62" customWidth="1"/>
    <col min="15627" max="15627" width="10.42578125" style="62" customWidth="1"/>
    <col min="15628" max="15628" width="10.85546875" style="62" customWidth="1"/>
    <col min="15629" max="15629" width="0" style="62" hidden="1" customWidth="1"/>
    <col min="15630" max="15630" width="11.5703125" style="62" customWidth="1"/>
    <col min="15631" max="15631" width="13.5703125" style="62" customWidth="1"/>
    <col min="15632" max="15632" width="16.42578125" style="62" customWidth="1"/>
    <col min="15633" max="15633" width="0" style="62" hidden="1" customWidth="1"/>
    <col min="15634" max="15634" width="17.85546875" style="62" customWidth="1"/>
    <col min="15635" max="15648" width="12.7109375" style="62" customWidth="1"/>
    <col min="15649" max="15871" width="9.140625" style="62"/>
    <col min="15872" max="15872" width="7.28515625" style="62" customWidth="1"/>
    <col min="15873" max="15873" width="24" style="62" customWidth="1"/>
    <col min="15874" max="15874" width="11" style="62" customWidth="1"/>
    <col min="15875" max="15875" width="9.28515625" style="62" customWidth="1"/>
    <col min="15876" max="15876" width="9.85546875" style="62" customWidth="1"/>
    <col min="15877" max="15877" width="9.28515625" style="62" customWidth="1"/>
    <col min="15878" max="15879" width="10" style="62" customWidth="1"/>
    <col min="15880" max="15880" width="0" style="62" hidden="1" customWidth="1"/>
    <col min="15881" max="15881" width="9.42578125" style="62" customWidth="1"/>
    <col min="15882" max="15882" width="10.85546875" style="62" customWidth="1"/>
    <col min="15883" max="15883" width="10.42578125" style="62" customWidth="1"/>
    <col min="15884" max="15884" width="10.85546875" style="62" customWidth="1"/>
    <col min="15885" max="15885" width="0" style="62" hidden="1" customWidth="1"/>
    <col min="15886" max="15886" width="11.5703125" style="62" customWidth="1"/>
    <col min="15887" max="15887" width="13.5703125" style="62" customWidth="1"/>
    <col min="15888" max="15888" width="16.42578125" style="62" customWidth="1"/>
    <col min="15889" max="15889" width="0" style="62" hidden="1" customWidth="1"/>
    <col min="15890" max="15890" width="17.85546875" style="62" customWidth="1"/>
    <col min="15891" max="15904" width="12.7109375" style="62" customWidth="1"/>
    <col min="15905" max="16127" width="9.140625" style="62"/>
    <col min="16128" max="16128" width="7.28515625" style="62" customWidth="1"/>
    <col min="16129" max="16129" width="24" style="62" customWidth="1"/>
    <col min="16130" max="16130" width="11" style="62" customWidth="1"/>
    <col min="16131" max="16131" width="9.28515625" style="62" customWidth="1"/>
    <col min="16132" max="16132" width="9.85546875" style="62" customWidth="1"/>
    <col min="16133" max="16133" width="9.28515625" style="62" customWidth="1"/>
    <col min="16134" max="16135" width="10" style="62" customWidth="1"/>
    <col min="16136" max="16136" width="0" style="62" hidden="1" customWidth="1"/>
    <col min="16137" max="16137" width="9.42578125" style="62" customWidth="1"/>
    <col min="16138" max="16138" width="10.85546875" style="62" customWidth="1"/>
    <col min="16139" max="16139" width="10.42578125" style="62" customWidth="1"/>
    <col min="16140" max="16140" width="10.85546875" style="62" customWidth="1"/>
    <col min="16141" max="16141" width="0" style="62" hidden="1" customWidth="1"/>
    <col min="16142" max="16142" width="11.5703125" style="62" customWidth="1"/>
    <col min="16143" max="16143" width="13.5703125" style="62" customWidth="1"/>
    <col min="16144" max="16144" width="16.42578125" style="62" customWidth="1"/>
    <col min="16145" max="16145" width="0" style="62" hidden="1" customWidth="1"/>
    <col min="16146" max="16146" width="17.85546875" style="62" customWidth="1"/>
    <col min="16147" max="16160" width="12.7109375" style="62" customWidth="1"/>
    <col min="16161" max="16384" width="9.140625" style="62"/>
  </cols>
  <sheetData>
    <row r="1" spans="1:19" s="301" customFormat="1" ht="22.5" x14ac:dyDescent="0.25">
      <c r="A1" s="394"/>
      <c r="B1" s="328" t="s">
        <v>537</v>
      </c>
      <c r="C1" s="396"/>
      <c r="D1" s="396"/>
      <c r="E1" s="397"/>
      <c r="F1" s="397"/>
      <c r="G1" s="398"/>
      <c r="H1" s="399"/>
      <c r="I1" s="397"/>
      <c r="J1" s="400"/>
      <c r="K1" s="401"/>
      <c r="L1" s="401"/>
      <c r="M1" s="399"/>
      <c r="N1" s="399"/>
      <c r="O1" s="399"/>
      <c r="P1" s="402"/>
      <c r="Q1" s="406"/>
      <c r="R1" s="402"/>
      <c r="S1" s="402"/>
    </row>
    <row r="2" spans="1:19" s="51" customFormat="1" ht="105" customHeight="1" x14ac:dyDescent="0.25">
      <c r="A2" s="394"/>
      <c r="B2" s="395"/>
      <c r="C2" s="396" t="s">
        <v>486</v>
      </c>
      <c r="D2" s="396" t="s">
        <v>487</v>
      </c>
      <c r="E2" s="397" t="s">
        <v>489</v>
      </c>
      <c r="F2" s="397" t="s">
        <v>490</v>
      </c>
      <c r="G2" s="398" t="s">
        <v>488</v>
      </c>
      <c r="H2" s="399" t="s">
        <v>482</v>
      </c>
      <c r="I2" s="397" t="s">
        <v>484</v>
      </c>
      <c r="J2" s="400" t="s">
        <v>483</v>
      </c>
      <c r="K2" s="401" t="s">
        <v>491</v>
      </c>
      <c r="L2" s="401" t="s">
        <v>492</v>
      </c>
      <c r="M2" s="399" t="s">
        <v>493</v>
      </c>
      <c r="N2" s="399" t="s">
        <v>494</v>
      </c>
      <c r="O2" s="399" t="s">
        <v>485</v>
      </c>
      <c r="P2" s="402"/>
      <c r="Q2" s="406"/>
      <c r="R2" s="402"/>
      <c r="S2" s="402"/>
    </row>
    <row r="3" spans="1:19" s="51" customFormat="1" ht="105" customHeight="1" x14ac:dyDescent="0.25">
      <c r="A3" s="403" t="s">
        <v>69</v>
      </c>
      <c r="B3" s="403"/>
      <c r="C3" s="396" t="s">
        <v>445</v>
      </c>
      <c r="D3" s="396" t="s">
        <v>445</v>
      </c>
      <c r="E3" s="397" t="s">
        <v>470</v>
      </c>
      <c r="F3" s="397" t="s">
        <v>470</v>
      </c>
      <c r="G3" s="398" t="s">
        <v>407</v>
      </c>
      <c r="H3" s="399" t="s">
        <v>446</v>
      </c>
      <c r="I3" s="397" t="s">
        <v>70</v>
      </c>
      <c r="J3" s="404" t="s">
        <v>447</v>
      </c>
      <c r="K3" s="401" t="s">
        <v>448</v>
      </c>
      <c r="L3" s="401" t="s">
        <v>507</v>
      </c>
      <c r="M3" s="405" t="s">
        <v>495</v>
      </c>
      <c r="N3" s="405" t="s">
        <v>496</v>
      </c>
      <c r="O3" s="405" t="s">
        <v>449</v>
      </c>
      <c r="P3" s="405" t="s">
        <v>450</v>
      </c>
      <c r="Q3" s="405" t="s">
        <v>450</v>
      </c>
      <c r="R3" s="407" t="s">
        <v>513</v>
      </c>
      <c r="S3" s="407" t="s">
        <v>514</v>
      </c>
    </row>
    <row r="4" spans="1:19" ht="24.75" customHeight="1" x14ac:dyDescent="0.25">
      <c r="A4" s="329" t="s">
        <v>515</v>
      </c>
      <c r="B4" s="376" t="s">
        <v>516</v>
      </c>
      <c r="C4" s="331"/>
      <c r="D4" s="331"/>
      <c r="E4" s="332"/>
      <c r="F4" s="333"/>
      <c r="G4" s="334">
        <f>'FINANCIJSKI PLAN 2026 - GRAD'!G4</f>
        <v>170000</v>
      </c>
      <c r="H4" s="335"/>
      <c r="I4" s="332"/>
      <c r="J4" s="336"/>
      <c r="K4" s="337">
        <f>'FINANCIJSKI PLAN 2026 - GRAD'!K4</f>
        <v>2700000</v>
      </c>
      <c r="L4" s="337">
        <v>62300</v>
      </c>
      <c r="M4" s="338"/>
      <c r="N4" s="338"/>
      <c r="O4" s="338"/>
      <c r="P4" s="338">
        <f>C4+E4+F4+L4+M4+G4+H4+I4+J4+K4+N4</f>
        <v>2932300</v>
      </c>
      <c r="Q4" s="339" t="e">
        <f>#REF!+E4+#REF!+F4+#REF!+#REF!+#REF!+I4+J4+#REF!+#REF!</f>
        <v>#REF!</v>
      </c>
      <c r="R4" s="372">
        <f t="shared" ref="R4:R9" si="0">P4</f>
        <v>2932300</v>
      </c>
      <c r="S4" s="372">
        <f t="shared" ref="S4:S9" si="1">R4</f>
        <v>2932300</v>
      </c>
    </row>
    <row r="5" spans="1:19" ht="24.75" customHeight="1" x14ac:dyDescent="0.25">
      <c r="A5" s="329" t="s">
        <v>517</v>
      </c>
      <c r="B5" s="376" t="s">
        <v>355</v>
      </c>
      <c r="C5" s="331"/>
      <c r="D5" s="331"/>
      <c r="E5" s="332"/>
      <c r="F5" s="333"/>
      <c r="G5" s="334"/>
      <c r="H5" s="335"/>
      <c r="I5" s="332"/>
      <c r="J5" s="336"/>
      <c r="K5" s="337"/>
      <c r="L5" s="337"/>
      <c r="M5" s="338"/>
      <c r="N5" s="338"/>
      <c r="O5" s="338"/>
      <c r="P5" s="338">
        <f>C5+E5+F5+L5+M5+G5+H5+I5+J5+K5+N5</f>
        <v>0</v>
      </c>
      <c r="Q5" s="339" t="e">
        <f>#REF!+E5+#REF!+F5+#REF!+#REF!+#REF!+I5+J5+#REF!+#REF!</f>
        <v>#REF!</v>
      </c>
      <c r="R5" s="372">
        <f t="shared" si="0"/>
        <v>0</v>
      </c>
      <c r="S5" s="372">
        <f t="shared" si="1"/>
        <v>0</v>
      </c>
    </row>
    <row r="6" spans="1:19" ht="31.5" customHeight="1" x14ac:dyDescent="0.25">
      <c r="A6" s="329" t="s">
        <v>518</v>
      </c>
      <c r="B6" s="376" t="s">
        <v>519</v>
      </c>
      <c r="C6" s="331"/>
      <c r="D6" s="331"/>
      <c r="E6" s="332"/>
      <c r="F6" s="333"/>
      <c r="G6" s="334"/>
      <c r="H6" s="335"/>
      <c r="I6" s="332"/>
      <c r="J6" s="336"/>
      <c r="K6" s="337"/>
      <c r="L6" s="337"/>
      <c r="M6" s="338">
        <f>'FINANCIJSKI PLAN 2026 - GRAD'!M11</f>
        <v>15000</v>
      </c>
      <c r="N6" s="338"/>
      <c r="O6" s="338">
        <v>12000</v>
      </c>
      <c r="P6" s="338">
        <f>C6+E6+F6+L6+M6+G6+H6+I6+J6+K6+N6+O6</f>
        <v>27000</v>
      </c>
      <c r="Q6" s="339" t="e">
        <f>#REF!+E6+#REF!+F6+#REF!+#REF!+#REF!+I6+J6+#REF!+#REF!</f>
        <v>#REF!</v>
      </c>
      <c r="R6" s="372">
        <f t="shared" si="0"/>
        <v>27000</v>
      </c>
      <c r="S6" s="372">
        <f t="shared" si="1"/>
        <v>27000</v>
      </c>
    </row>
    <row r="7" spans="1:19" ht="24.75" customHeight="1" x14ac:dyDescent="0.25">
      <c r="A7" s="329" t="s">
        <v>520</v>
      </c>
      <c r="B7" s="376" t="s">
        <v>521</v>
      </c>
      <c r="C7" s="331"/>
      <c r="D7" s="331"/>
      <c r="E7" s="332"/>
      <c r="F7" s="333"/>
      <c r="G7" s="334"/>
      <c r="H7" s="335"/>
      <c r="I7" s="332"/>
      <c r="J7" s="336"/>
      <c r="K7" s="337"/>
      <c r="L7" s="337"/>
      <c r="M7" s="338"/>
      <c r="N7" s="338">
        <f>'FINANCIJSKI PLAN 2026 - GRAD'!N17</f>
        <v>3000</v>
      </c>
      <c r="O7" s="338">
        <v>35000</v>
      </c>
      <c r="P7" s="338">
        <f>C7+E7+F7+L7+M7+G7+H7+I7+J7+K7+N7+O7</f>
        <v>38000</v>
      </c>
      <c r="Q7" s="339"/>
      <c r="R7" s="372">
        <f t="shared" si="0"/>
        <v>38000</v>
      </c>
      <c r="S7" s="372">
        <f t="shared" si="1"/>
        <v>38000</v>
      </c>
    </row>
    <row r="8" spans="1:19" ht="22.5" customHeight="1" x14ac:dyDescent="0.25">
      <c r="A8" s="329" t="s">
        <v>522</v>
      </c>
      <c r="B8" s="376" t="s">
        <v>523</v>
      </c>
      <c r="C8" s="331">
        <f>'FINANCIJSKI PLAN 2026 - GRAD'!C18</f>
        <v>90904.62</v>
      </c>
      <c r="D8" s="331">
        <f>'FINANCIJSKI PLAN 2026 - GRAD'!D18</f>
        <v>93745.38</v>
      </c>
      <c r="E8" s="332">
        <f>'FINANCIJSKI PLAN 2026 - GRAD'!E18</f>
        <v>50000</v>
      </c>
      <c r="F8" s="333">
        <f>'FINANCIJSKI PLAN 2026 - GRAD'!F18</f>
        <v>38900</v>
      </c>
      <c r="G8" s="334"/>
      <c r="H8" s="335">
        <f>'FINANCIJSKI PLAN 2026 - GRAD'!H18</f>
        <v>65000</v>
      </c>
      <c r="I8" s="332">
        <v>1000</v>
      </c>
      <c r="J8" s="336">
        <f>'FINANCIJSKI PLAN 2026 - GRAD'!J18</f>
        <v>40000</v>
      </c>
      <c r="K8" s="337"/>
      <c r="L8" s="337"/>
      <c r="M8" s="338"/>
      <c r="N8" s="338">
        <v>0</v>
      </c>
      <c r="O8" s="338"/>
      <c r="P8" s="338">
        <f>C8+E8+F8+L8+M8+G8+H8+I8+J8+K8+N8</f>
        <v>285804.62</v>
      </c>
      <c r="Q8" s="339" t="e">
        <f>#REF!+E8+#REF!+F8+#REF!+#REF!+#REF!+I8+J8+#REF!+#REF!</f>
        <v>#REF!</v>
      </c>
      <c r="R8" s="372">
        <f t="shared" si="0"/>
        <v>285804.62</v>
      </c>
      <c r="S8" s="372">
        <f t="shared" si="1"/>
        <v>285804.62</v>
      </c>
    </row>
    <row r="9" spans="1:19" s="80" customFormat="1" ht="20.100000000000001" customHeight="1" x14ac:dyDescent="0.25">
      <c r="A9" s="340" t="s">
        <v>103</v>
      </c>
      <c r="B9" s="341"/>
      <c r="C9" s="342">
        <f t="shared" ref="C9:O9" si="2">SUM(C4:C8)</f>
        <v>90904.62</v>
      </c>
      <c r="D9" s="342">
        <f t="shared" si="2"/>
        <v>93745.38</v>
      </c>
      <c r="E9" s="343">
        <f t="shared" si="2"/>
        <v>50000</v>
      </c>
      <c r="F9" s="344">
        <f t="shared" si="2"/>
        <v>38900</v>
      </c>
      <c r="G9" s="345">
        <f t="shared" si="2"/>
        <v>170000</v>
      </c>
      <c r="H9" s="346">
        <f t="shared" si="2"/>
        <v>65000</v>
      </c>
      <c r="I9" s="343">
        <f t="shared" si="2"/>
        <v>1000</v>
      </c>
      <c r="J9" s="347">
        <f t="shared" si="2"/>
        <v>40000</v>
      </c>
      <c r="K9" s="348">
        <f t="shared" si="2"/>
        <v>2700000</v>
      </c>
      <c r="L9" s="348">
        <f t="shared" si="2"/>
        <v>62300</v>
      </c>
      <c r="M9" s="349">
        <f t="shared" si="2"/>
        <v>15000</v>
      </c>
      <c r="N9" s="349">
        <f t="shared" si="2"/>
        <v>3000</v>
      </c>
      <c r="O9" s="349">
        <f t="shared" si="2"/>
        <v>47000</v>
      </c>
      <c r="P9" s="338">
        <f>C9+D9+E9+F9+L9+M9+G9+H9+I9+J9+K9+N9+O9</f>
        <v>3376850</v>
      </c>
      <c r="Q9" s="339" t="e">
        <f>#REF!+E9+#REF!+F9+#REF!+#REF!+#REF!+I9+J9+#REF!+#REF!</f>
        <v>#REF!</v>
      </c>
      <c r="R9" s="294">
        <f t="shared" si="0"/>
        <v>3376850</v>
      </c>
      <c r="S9" s="294">
        <f t="shared" si="1"/>
        <v>3376850</v>
      </c>
    </row>
    <row r="10" spans="1:19" s="80" customFormat="1" ht="9.75" customHeight="1" x14ac:dyDescent="0.25">
      <c r="A10" s="350"/>
      <c r="B10" s="351"/>
      <c r="C10" s="342"/>
      <c r="D10" s="342"/>
      <c r="E10" s="343"/>
      <c r="F10" s="344"/>
      <c r="G10" s="345"/>
      <c r="H10" s="346"/>
      <c r="I10" s="343"/>
      <c r="J10" s="347"/>
      <c r="K10" s="348"/>
      <c r="L10" s="348"/>
      <c r="M10" s="349"/>
      <c r="N10" s="349"/>
      <c r="O10" s="349"/>
      <c r="P10" s="349"/>
      <c r="Q10" s="339"/>
      <c r="R10" s="294"/>
      <c r="S10" s="294"/>
    </row>
    <row r="11" spans="1:19" s="80" customFormat="1" ht="15" customHeight="1" x14ac:dyDescent="0.25">
      <c r="A11" s="329" t="s">
        <v>524</v>
      </c>
      <c r="B11" s="330" t="s">
        <v>105</v>
      </c>
      <c r="C11" s="331"/>
      <c r="D11" s="331"/>
      <c r="E11" s="332"/>
      <c r="F11" s="333"/>
      <c r="G11" s="334"/>
      <c r="H11" s="335"/>
      <c r="I11" s="332"/>
      <c r="J11" s="336"/>
      <c r="K11" s="337"/>
      <c r="L11" s="337"/>
      <c r="M11" s="338"/>
      <c r="N11" s="338">
        <v>0</v>
      </c>
      <c r="O11" s="338"/>
      <c r="P11" s="338"/>
      <c r="Q11" s="339" t="e">
        <f>SUM(#REF!)</f>
        <v>#REF!</v>
      </c>
      <c r="R11" s="294"/>
      <c r="S11" s="294"/>
    </row>
    <row r="12" spans="1:19" s="80" customFormat="1" ht="20.100000000000001" customHeight="1" x14ac:dyDescent="0.25">
      <c r="A12" s="340" t="s">
        <v>106</v>
      </c>
      <c r="B12" s="341"/>
      <c r="C12" s="342"/>
      <c r="D12" s="342"/>
      <c r="E12" s="343">
        <f t="shared" ref="E12:N12" si="3">SUM(E11)</f>
        <v>0</v>
      </c>
      <c r="F12" s="344">
        <f t="shared" si="3"/>
        <v>0</v>
      </c>
      <c r="G12" s="345"/>
      <c r="H12" s="346">
        <f t="shared" si="3"/>
        <v>0</v>
      </c>
      <c r="I12" s="343">
        <f t="shared" si="3"/>
        <v>0</v>
      </c>
      <c r="J12" s="347">
        <f t="shared" si="3"/>
        <v>0</v>
      </c>
      <c r="K12" s="348"/>
      <c r="L12" s="348">
        <f t="shared" si="3"/>
        <v>0</v>
      </c>
      <c r="M12" s="349">
        <f t="shared" si="3"/>
        <v>0</v>
      </c>
      <c r="N12" s="349">
        <f t="shared" si="3"/>
        <v>0</v>
      </c>
      <c r="O12" s="349"/>
      <c r="P12" s="349">
        <f>SUM(N12)</f>
        <v>0</v>
      </c>
      <c r="Q12" s="339">
        <v>1600</v>
      </c>
      <c r="R12" s="294">
        <f>P12</f>
        <v>0</v>
      </c>
      <c r="S12" s="294">
        <f>R12</f>
        <v>0</v>
      </c>
    </row>
    <row r="13" spans="1:19" s="80" customFormat="1" ht="27" customHeight="1" x14ac:dyDescent="0.25">
      <c r="A13" s="350"/>
      <c r="B13" s="351"/>
      <c r="C13" s="342"/>
      <c r="D13" s="342"/>
      <c r="E13" s="343"/>
      <c r="F13" s="344"/>
      <c r="G13" s="345"/>
      <c r="H13" s="346"/>
      <c r="I13" s="343"/>
      <c r="J13" s="347"/>
      <c r="K13" s="348"/>
      <c r="L13" s="348"/>
      <c r="M13" s="349"/>
      <c r="N13" s="349"/>
      <c r="O13" s="349"/>
      <c r="P13" s="349"/>
      <c r="Q13" s="339"/>
      <c r="R13" s="294">
        <f>R9+R12</f>
        <v>3376850</v>
      </c>
      <c r="S13" s="294">
        <f>S9+S12</f>
        <v>3376850</v>
      </c>
    </row>
    <row r="14" spans="1:19" s="80" customFormat="1" ht="20.100000000000001" customHeight="1" x14ac:dyDescent="0.25">
      <c r="A14" s="340" t="s">
        <v>525</v>
      </c>
      <c r="B14" s="341"/>
      <c r="C14" s="342"/>
      <c r="D14" s="342"/>
      <c r="E14" s="343"/>
      <c r="F14" s="344"/>
      <c r="G14" s="345"/>
      <c r="H14" s="346"/>
      <c r="I14" s="343"/>
      <c r="J14" s="347"/>
      <c r="K14" s="348"/>
      <c r="L14" s="348"/>
      <c r="M14" s="349"/>
      <c r="N14" s="349">
        <v>0</v>
      </c>
      <c r="O14" s="349"/>
      <c r="P14" s="349">
        <f>SUM(N14)</f>
        <v>0</v>
      </c>
      <c r="Q14" s="339">
        <f>SUM(C14:N14)</f>
        <v>0</v>
      </c>
      <c r="R14" s="294"/>
      <c r="S14" s="294"/>
    </row>
    <row r="15" spans="1:19" s="80" customFormat="1" ht="39.75" customHeight="1" x14ac:dyDescent="0.25">
      <c r="A15" s="352"/>
      <c r="B15" s="352" t="s">
        <v>107</v>
      </c>
      <c r="C15" s="353"/>
      <c r="D15" s="353"/>
      <c r="E15" s="354"/>
      <c r="F15" s="355"/>
      <c r="G15" s="356"/>
      <c r="H15" s="357"/>
      <c r="I15" s="354"/>
      <c r="J15" s="358"/>
      <c r="K15" s="359"/>
      <c r="L15" s="359"/>
      <c r="M15" s="360"/>
      <c r="N15" s="360"/>
      <c r="O15" s="360"/>
      <c r="P15" s="361">
        <f>P9+P12+P14</f>
        <v>3376850</v>
      </c>
      <c r="Q15" s="362"/>
      <c r="R15" s="294"/>
      <c r="S15" s="294"/>
    </row>
    <row r="16" spans="1:19" ht="20.100000000000001" customHeight="1" x14ac:dyDescent="0.25">
      <c r="A16" s="352" t="s">
        <v>108</v>
      </c>
      <c r="B16" s="363"/>
      <c r="C16" s="364"/>
      <c r="D16" s="364"/>
      <c r="E16" s="365"/>
      <c r="F16" s="366"/>
      <c r="G16" s="367"/>
      <c r="H16" s="368"/>
      <c r="I16" s="365"/>
      <c r="J16" s="369"/>
      <c r="K16" s="370"/>
      <c r="L16" s="370"/>
      <c r="M16" s="371"/>
      <c r="N16" s="371"/>
      <c r="O16" s="371"/>
      <c r="P16" s="371"/>
      <c r="Q16" s="363"/>
      <c r="R16" s="372"/>
      <c r="S16" s="372"/>
    </row>
    <row r="17" spans="1:19" ht="15.75" customHeight="1" x14ac:dyDescent="0.25">
      <c r="A17" s="329" t="s">
        <v>526</v>
      </c>
      <c r="B17" s="373" t="s">
        <v>11</v>
      </c>
      <c r="C17" s="331">
        <v>0</v>
      </c>
      <c r="D17" s="331"/>
      <c r="E17" s="332">
        <f>SUM('FINANCIJSKI PLAN 2026 - GRAD'!E29:E39)</f>
        <v>47950</v>
      </c>
      <c r="F17" s="333">
        <f>SUM('FINANCIJSKI PLAN 2026 - GRAD'!F29:F39)</f>
        <v>37700</v>
      </c>
      <c r="G17" s="334">
        <v>0</v>
      </c>
      <c r="H17" s="335">
        <f>SUM('FINANCIJSKI PLAN 2026 - GRAD'!H29:H39)</f>
        <v>64760</v>
      </c>
      <c r="I17" s="332"/>
      <c r="J17" s="336"/>
      <c r="K17" s="337">
        <f>SUM('FINANCIJSKI PLAN 2026 - GRAD'!K29:K39)</f>
        <v>2660000</v>
      </c>
      <c r="L17" s="337"/>
      <c r="M17" s="338"/>
      <c r="N17" s="338">
        <v>0</v>
      </c>
      <c r="O17" s="338"/>
      <c r="P17" s="338">
        <f>C17+D17+E17+F17+L17+M17+G17+H17+I17+J17+K17+N17</f>
        <v>2810410</v>
      </c>
      <c r="Q17" s="339" t="e">
        <f>#REF!+E17+#REF!+F17+#REF!+#REF!+#REF!+I17+J17+#REF!+#REF!</f>
        <v>#REF!</v>
      </c>
      <c r="R17" s="372">
        <f>P17</f>
        <v>2810410</v>
      </c>
      <c r="S17" s="374">
        <f>R17</f>
        <v>2810410</v>
      </c>
    </row>
    <row r="18" spans="1:19" ht="15.75" customHeight="1" x14ac:dyDescent="0.25">
      <c r="A18" s="329" t="s">
        <v>527</v>
      </c>
      <c r="B18" s="373" t="s">
        <v>27</v>
      </c>
      <c r="C18" s="331">
        <f>'FINANCIJSKI PLAN 2026 - ŠO'!C8</f>
        <v>90904.62</v>
      </c>
      <c r="D18" s="331">
        <f>SUM('FINANCIJSKI PLAN 2026 - GRAD'!D42:D115)</f>
        <v>92745.38</v>
      </c>
      <c r="E18" s="332">
        <f>SUM('FINANCIJSKI PLAN 2026 - GRAD'!E42:E54)</f>
        <v>2050</v>
      </c>
      <c r="F18" s="333">
        <f>SUM('FINANCIJSKI PLAN 2026 - GRAD'!F42:F50)</f>
        <v>1200</v>
      </c>
      <c r="G18" s="334">
        <v>170000</v>
      </c>
      <c r="H18" s="335">
        <f>'FINANCIJSKI PLAN 2026 - GRAD'!H50</f>
        <v>240</v>
      </c>
      <c r="I18" s="332"/>
      <c r="J18" s="336">
        <v>40000</v>
      </c>
      <c r="K18" s="337">
        <f>SUM('FINANCIJSKI PLAN 2026 - GRAD'!K50)</f>
        <v>40000</v>
      </c>
      <c r="L18" s="337"/>
      <c r="M18" s="338">
        <v>15000</v>
      </c>
      <c r="N18" s="338">
        <v>3000</v>
      </c>
      <c r="O18" s="338">
        <f>SUM('FINANCIJSKI PLAN 2026 - GRAD'!O46:O115)</f>
        <v>44800</v>
      </c>
      <c r="P18" s="338">
        <f>C18+D18+E18+F18+L18+M18+G18+H18+I18+J18+K18+N18+O18</f>
        <v>499940</v>
      </c>
      <c r="Q18" s="339"/>
      <c r="R18" s="372">
        <f>P18</f>
        <v>499940</v>
      </c>
      <c r="S18" s="374">
        <f>R18</f>
        <v>499940</v>
      </c>
    </row>
    <row r="19" spans="1:19" ht="15.75" customHeight="1" x14ac:dyDescent="0.25">
      <c r="A19" s="329" t="s">
        <v>528</v>
      </c>
      <c r="B19" s="373" t="s">
        <v>319</v>
      </c>
      <c r="C19" s="331">
        <v>0</v>
      </c>
      <c r="D19" s="331">
        <v>1000</v>
      </c>
      <c r="E19" s="332"/>
      <c r="F19" s="333"/>
      <c r="G19" s="334"/>
      <c r="H19" s="335"/>
      <c r="I19" s="332"/>
      <c r="J19" s="336"/>
      <c r="K19" s="337">
        <v>0</v>
      </c>
      <c r="L19" s="337"/>
      <c r="M19" s="338"/>
      <c r="N19" s="338">
        <v>0</v>
      </c>
      <c r="O19" s="338">
        <v>50</v>
      </c>
      <c r="P19" s="338">
        <f t="shared" ref="P19:P25" si="4">C19+D19+E19+F19+L19+M19+G19+H19+I19+J19+K19+N19+O19</f>
        <v>1050</v>
      </c>
      <c r="Q19" s="339"/>
      <c r="R19" s="372">
        <f>P19</f>
        <v>1050</v>
      </c>
      <c r="S19" s="374">
        <f>R19</f>
        <v>1050</v>
      </c>
    </row>
    <row r="20" spans="1:19" ht="15.75" customHeight="1" x14ac:dyDescent="0.25">
      <c r="A20" s="329" t="s">
        <v>529</v>
      </c>
      <c r="B20" s="373" t="s">
        <v>416</v>
      </c>
      <c r="C20" s="331"/>
      <c r="D20" s="331"/>
      <c r="E20" s="332"/>
      <c r="F20" s="333"/>
      <c r="G20" s="334"/>
      <c r="H20" s="335"/>
      <c r="I20" s="332"/>
      <c r="J20" s="336"/>
      <c r="K20" s="337"/>
      <c r="L20" s="337"/>
      <c r="M20" s="338"/>
      <c r="N20" s="338">
        <v>0</v>
      </c>
      <c r="O20" s="338"/>
      <c r="P20" s="338">
        <f t="shared" si="4"/>
        <v>0</v>
      </c>
      <c r="Q20" s="339"/>
      <c r="R20" s="372"/>
      <c r="S20" s="375"/>
    </row>
    <row r="21" spans="1:19" ht="15.75" customHeight="1" x14ac:dyDescent="0.25">
      <c r="A21" s="329" t="s">
        <v>530</v>
      </c>
      <c r="B21" s="373" t="s">
        <v>531</v>
      </c>
      <c r="C21" s="331"/>
      <c r="D21" s="331"/>
      <c r="E21" s="332"/>
      <c r="F21" s="333"/>
      <c r="G21" s="334"/>
      <c r="H21" s="335"/>
      <c r="I21" s="332"/>
      <c r="J21" s="336"/>
      <c r="K21" s="337">
        <v>0</v>
      </c>
      <c r="L21" s="337">
        <f>'FINANCIJSKI PLAN 2026 - GRAD'!L121</f>
        <v>50300</v>
      </c>
      <c r="M21" s="338"/>
      <c r="N21" s="338">
        <v>0</v>
      </c>
      <c r="O21" s="338"/>
      <c r="P21" s="338">
        <f t="shared" si="4"/>
        <v>50300</v>
      </c>
      <c r="Q21" s="339" t="e">
        <f>#REF!+E21+#REF!+F21+#REF!+#REF!+#REF!+I21+J21+#REF!+#REF!</f>
        <v>#REF!</v>
      </c>
      <c r="R21" s="372">
        <f>P21</f>
        <v>50300</v>
      </c>
      <c r="S21" s="374">
        <f>R21</f>
        <v>50300</v>
      </c>
    </row>
    <row r="22" spans="1:19" ht="16.5" customHeight="1" x14ac:dyDescent="0.25">
      <c r="A22" s="350" t="s">
        <v>275</v>
      </c>
      <c r="B22" s="351"/>
      <c r="C22" s="342">
        <f t="shared" ref="C22:O22" si="5">SUM(C17:C21)</f>
        <v>90904.62</v>
      </c>
      <c r="D22" s="342">
        <f t="shared" si="5"/>
        <v>93745.38</v>
      </c>
      <c r="E22" s="343">
        <f t="shared" si="5"/>
        <v>50000</v>
      </c>
      <c r="F22" s="344">
        <f t="shared" si="5"/>
        <v>38900</v>
      </c>
      <c r="G22" s="345">
        <f>SUM(G17:G21)</f>
        <v>170000</v>
      </c>
      <c r="H22" s="346">
        <f t="shared" si="5"/>
        <v>65000</v>
      </c>
      <c r="I22" s="343">
        <f t="shared" si="5"/>
        <v>0</v>
      </c>
      <c r="J22" s="347">
        <f t="shared" si="5"/>
        <v>40000</v>
      </c>
      <c r="K22" s="348">
        <f t="shared" si="5"/>
        <v>2700000</v>
      </c>
      <c r="L22" s="348">
        <f t="shared" si="5"/>
        <v>50300</v>
      </c>
      <c r="M22" s="349">
        <f t="shared" si="5"/>
        <v>15000</v>
      </c>
      <c r="N22" s="349">
        <f t="shared" si="5"/>
        <v>3000</v>
      </c>
      <c r="O22" s="349">
        <f t="shared" si="5"/>
        <v>44850</v>
      </c>
      <c r="P22" s="338">
        <f t="shared" si="4"/>
        <v>3361700</v>
      </c>
      <c r="Q22" s="339" t="e">
        <f>#REF!+#REF!</f>
        <v>#REF!</v>
      </c>
      <c r="R22" s="294">
        <f>P22</f>
        <v>3361700</v>
      </c>
      <c r="S22" s="294">
        <f>R22</f>
        <v>3361700</v>
      </c>
    </row>
    <row r="23" spans="1:19" ht="16.5" customHeight="1" x14ac:dyDescent="0.25">
      <c r="A23" s="350"/>
      <c r="B23" s="351"/>
      <c r="C23" s="342"/>
      <c r="D23" s="342"/>
      <c r="E23" s="343"/>
      <c r="F23" s="344"/>
      <c r="G23" s="345"/>
      <c r="H23" s="346"/>
      <c r="I23" s="343"/>
      <c r="J23" s="347"/>
      <c r="K23" s="348"/>
      <c r="L23" s="348"/>
      <c r="M23" s="349"/>
      <c r="N23" s="338">
        <v>0</v>
      </c>
      <c r="O23" s="338"/>
      <c r="P23" s="338">
        <f t="shared" si="4"/>
        <v>0</v>
      </c>
      <c r="Q23" s="339" t="e">
        <f>#REF!+#REF!</f>
        <v>#REF!</v>
      </c>
      <c r="R23" s="372"/>
      <c r="S23" s="372"/>
    </row>
    <row r="24" spans="1:19" ht="21.75" customHeight="1" x14ac:dyDescent="0.25">
      <c r="A24" s="329" t="s">
        <v>532</v>
      </c>
      <c r="B24" s="376" t="s">
        <v>533</v>
      </c>
      <c r="C24" s="331"/>
      <c r="D24" s="331"/>
      <c r="E24" s="332"/>
      <c r="F24" s="333"/>
      <c r="G24" s="334"/>
      <c r="H24" s="335"/>
      <c r="I24" s="332">
        <v>1000</v>
      </c>
      <c r="J24" s="336"/>
      <c r="K24" s="337"/>
      <c r="L24" s="337">
        <v>12000</v>
      </c>
      <c r="M24" s="338">
        <v>0</v>
      </c>
      <c r="N24" s="338">
        <v>0</v>
      </c>
      <c r="O24" s="338">
        <f>SUM('FINANCIJSKI PLAN 2026 - GRAD'!O125:O133)</f>
        <v>2150</v>
      </c>
      <c r="P24" s="338">
        <f t="shared" si="4"/>
        <v>15150</v>
      </c>
      <c r="Q24" s="339">
        <v>24000</v>
      </c>
      <c r="R24" s="372">
        <f>P24</f>
        <v>15150</v>
      </c>
      <c r="S24" s="372">
        <f>R24</f>
        <v>15150</v>
      </c>
    </row>
    <row r="25" spans="1:19" ht="20.100000000000001" customHeight="1" x14ac:dyDescent="0.25">
      <c r="A25" s="350" t="s">
        <v>290</v>
      </c>
      <c r="B25" s="351"/>
      <c r="C25" s="331"/>
      <c r="D25" s="331"/>
      <c r="E25" s="332"/>
      <c r="F25" s="333"/>
      <c r="G25" s="334"/>
      <c r="H25" s="335"/>
      <c r="I25" s="343">
        <f>SUM(I24:I24)</f>
        <v>1000</v>
      </c>
      <c r="J25" s="336"/>
      <c r="K25" s="337"/>
      <c r="L25" s="348">
        <f>SUM(L24:L24)</f>
        <v>12000</v>
      </c>
      <c r="M25" s="349">
        <f>SUM(M24:M24)</f>
        <v>0</v>
      </c>
      <c r="N25" s="349">
        <f>SUM(N24:N24)</f>
        <v>0</v>
      </c>
      <c r="O25" s="349">
        <f>SUM(O24:O24)</f>
        <v>2150</v>
      </c>
      <c r="P25" s="338">
        <f t="shared" si="4"/>
        <v>15150</v>
      </c>
      <c r="Q25" s="363"/>
      <c r="R25" s="294">
        <f>P25</f>
        <v>15150</v>
      </c>
      <c r="S25" s="295">
        <f>P25</f>
        <v>15150</v>
      </c>
    </row>
    <row r="26" spans="1:19" ht="20.100000000000001" customHeight="1" x14ac:dyDescent="0.25">
      <c r="A26" s="377" t="s">
        <v>534</v>
      </c>
      <c r="B26" s="378"/>
      <c r="C26" s="379"/>
      <c r="D26" s="379"/>
      <c r="E26" s="380"/>
      <c r="F26" s="381"/>
      <c r="G26" s="382"/>
      <c r="H26" s="383"/>
      <c r="I26" s="380"/>
      <c r="J26" s="384"/>
      <c r="K26" s="385"/>
      <c r="L26" s="385"/>
      <c r="M26" s="386"/>
      <c r="N26" s="386"/>
      <c r="O26" s="386"/>
      <c r="P26" s="386"/>
      <c r="Q26" s="363"/>
      <c r="R26" s="387"/>
      <c r="S26" s="387"/>
    </row>
    <row r="27" spans="1:19" ht="20.100000000000001" customHeight="1" x14ac:dyDescent="0.25">
      <c r="A27" s="388"/>
      <c r="B27" s="389"/>
      <c r="C27" s="390"/>
      <c r="D27" s="390"/>
      <c r="E27" s="390"/>
      <c r="F27" s="390"/>
      <c r="G27" s="390"/>
      <c r="H27" s="390"/>
      <c r="I27" s="390"/>
      <c r="J27" s="390"/>
      <c r="K27" s="390"/>
      <c r="L27" s="390"/>
      <c r="M27" s="338"/>
      <c r="N27" s="338"/>
      <c r="O27" s="338"/>
      <c r="P27" s="391">
        <f>P22+P25</f>
        <v>3376850</v>
      </c>
      <c r="Q27" s="373"/>
      <c r="R27" s="296">
        <f>R22+R25</f>
        <v>3376850</v>
      </c>
      <c r="S27" s="296">
        <f>S22+S25</f>
        <v>3376850</v>
      </c>
    </row>
    <row r="28" spans="1:19" ht="20.100000000000001" customHeight="1" x14ac:dyDescent="0.25">
      <c r="A28" s="392" t="s">
        <v>292</v>
      </c>
      <c r="B28" s="392"/>
      <c r="C28" s="393">
        <f t="shared" ref="C28:S28" si="6">C9+C12+C14-C22-C25</f>
        <v>0</v>
      </c>
      <c r="D28" s="393">
        <f t="shared" si="6"/>
        <v>0</v>
      </c>
      <c r="E28" s="393">
        <f t="shared" si="6"/>
        <v>0</v>
      </c>
      <c r="F28" s="393">
        <f t="shared" si="6"/>
        <v>0</v>
      </c>
      <c r="G28" s="393">
        <f t="shared" si="6"/>
        <v>0</v>
      </c>
      <c r="H28" s="393">
        <f t="shared" si="6"/>
        <v>0</v>
      </c>
      <c r="I28" s="393">
        <f t="shared" si="6"/>
        <v>0</v>
      </c>
      <c r="J28" s="393">
        <f t="shared" si="6"/>
        <v>0</v>
      </c>
      <c r="K28" s="393">
        <f t="shared" si="6"/>
        <v>0</v>
      </c>
      <c r="L28" s="393">
        <f t="shared" si="6"/>
        <v>0</v>
      </c>
      <c r="M28" s="393">
        <f t="shared" si="6"/>
        <v>0</v>
      </c>
      <c r="N28" s="393">
        <f t="shared" si="6"/>
        <v>0</v>
      </c>
      <c r="O28" s="393">
        <f t="shared" si="6"/>
        <v>0</v>
      </c>
      <c r="P28" s="393">
        <f t="shared" si="6"/>
        <v>0</v>
      </c>
      <c r="Q28" s="393" t="e">
        <f t="shared" si="6"/>
        <v>#REF!</v>
      </c>
      <c r="R28" s="393">
        <f t="shared" si="6"/>
        <v>0</v>
      </c>
      <c r="S28" s="393">
        <f t="shared" si="6"/>
        <v>0</v>
      </c>
    </row>
    <row r="29" spans="1:19" x14ac:dyDescent="0.25">
      <c r="A29" s="392"/>
      <c r="B29" s="408"/>
      <c r="C29" s="409"/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363"/>
      <c r="R29" s="410"/>
      <c r="S29" s="410"/>
    </row>
    <row r="30" spans="1:19" x14ac:dyDescent="0.2">
      <c r="A30" s="392"/>
      <c r="B30" s="411" t="s">
        <v>536</v>
      </c>
      <c r="C30" s="412"/>
      <c r="D30" s="412"/>
      <c r="E30" s="412"/>
      <c r="F30" s="412"/>
      <c r="G30" s="412"/>
      <c r="H30" s="413"/>
      <c r="I30" s="413"/>
      <c r="J30" s="413"/>
      <c r="K30" s="413"/>
      <c r="L30" s="413"/>
      <c r="M30" s="414"/>
      <c r="N30" s="409"/>
      <c r="O30" s="409"/>
      <c r="P30" s="409"/>
      <c r="Q30" s="363"/>
      <c r="R30" s="410"/>
      <c r="S30" s="410"/>
    </row>
    <row r="31" spans="1:19" x14ac:dyDescent="0.2">
      <c r="A31" s="415"/>
      <c r="B31" s="411"/>
      <c r="C31" s="416"/>
      <c r="D31" s="416"/>
      <c r="E31" s="416"/>
      <c r="F31" s="416"/>
      <c r="G31" s="416"/>
      <c r="H31" s="417"/>
      <c r="I31" s="417"/>
      <c r="J31" s="418"/>
      <c r="K31" s="419"/>
      <c r="L31" s="419"/>
      <c r="M31" s="420"/>
      <c r="N31" s="420"/>
      <c r="O31" s="420"/>
      <c r="P31" s="409"/>
      <c r="Q31" s="363"/>
      <c r="R31" s="410"/>
      <c r="S31" s="410"/>
    </row>
    <row r="32" spans="1:19" x14ac:dyDescent="0.2">
      <c r="A32" s="415"/>
      <c r="B32" s="411" t="s">
        <v>293</v>
      </c>
      <c r="C32" s="416"/>
      <c r="D32" s="416"/>
      <c r="E32" s="416" t="s">
        <v>294</v>
      </c>
      <c r="F32" s="416"/>
      <c r="G32" s="416"/>
      <c r="H32" s="416" t="s">
        <v>102</v>
      </c>
      <c r="I32" s="417"/>
      <c r="J32" s="416" t="s">
        <v>538</v>
      </c>
      <c r="K32" s="418"/>
      <c r="L32" s="418"/>
      <c r="M32" s="393"/>
      <c r="N32" s="409"/>
      <c r="O32" s="409"/>
      <c r="P32" s="409"/>
      <c r="Q32" s="421"/>
      <c r="R32" s="410"/>
      <c r="S32" s="410"/>
    </row>
    <row r="33" spans="1:19" ht="22.5" x14ac:dyDescent="0.2">
      <c r="A33" s="415"/>
      <c r="B33" s="422" t="s">
        <v>463</v>
      </c>
      <c r="C33" s="416"/>
      <c r="D33" s="416"/>
      <c r="E33" s="416" t="s">
        <v>464</v>
      </c>
      <c r="F33" s="416"/>
      <c r="G33" s="416"/>
      <c r="H33" s="416"/>
      <c r="I33" s="417"/>
      <c r="J33" s="416" t="s">
        <v>465</v>
      </c>
      <c r="K33" s="418"/>
      <c r="L33" s="418"/>
      <c r="M33" s="393"/>
      <c r="N33" s="409"/>
      <c r="O33" s="409"/>
      <c r="P33" s="409"/>
      <c r="Q33" s="421"/>
      <c r="R33" s="410"/>
      <c r="S33" s="410"/>
    </row>
    <row r="34" spans="1:19" x14ac:dyDescent="0.2">
      <c r="A34" s="415"/>
      <c r="B34" s="411"/>
      <c r="C34" s="416"/>
      <c r="D34" s="416"/>
      <c r="E34" s="416"/>
      <c r="F34" s="416"/>
      <c r="G34" s="416"/>
      <c r="H34" s="416"/>
      <c r="I34" s="417"/>
      <c r="J34" s="416"/>
      <c r="K34" s="418"/>
      <c r="L34" s="418"/>
      <c r="M34" s="393"/>
      <c r="N34" s="409"/>
      <c r="O34" s="409"/>
      <c r="P34" s="409"/>
      <c r="Q34" s="421"/>
      <c r="R34" s="410"/>
      <c r="S34" s="410"/>
    </row>
    <row r="35" spans="1:19" s="167" customFormat="1" ht="11.25" x14ac:dyDescent="0.2">
      <c r="A35" s="415"/>
      <c r="B35" s="411" t="s">
        <v>295</v>
      </c>
      <c r="C35" s="416"/>
      <c r="D35" s="416"/>
      <c r="E35" s="418" t="s">
        <v>535</v>
      </c>
      <c r="F35" s="418"/>
      <c r="G35" s="416"/>
      <c r="H35" s="416"/>
      <c r="I35" s="418"/>
      <c r="J35" s="418" t="s">
        <v>535</v>
      </c>
      <c r="K35" s="418"/>
      <c r="L35" s="423"/>
      <c r="M35" s="393"/>
      <c r="N35" s="409"/>
      <c r="O35" s="409"/>
      <c r="P35" s="409"/>
      <c r="Q35" s="421"/>
      <c r="R35" s="421"/>
      <c r="S35" s="421"/>
    </row>
    <row r="36" spans="1:19" s="167" customFormat="1" ht="11.25" x14ac:dyDescent="0.25">
      <c r="A36" s="424"/>
      <c r="B36" s="408"/>
      <c r="C36" s="418"/>
      <c r="D36" s="418"/>
      <c r="E36" s="418"/>
      <c r="F36" s="418"/>
      <c r="G36" s="418"/>
      <c r="H36" s="418"/>
      <c r="I36" s="423"/>
      <c r="J36" s="423"/>
      <c r="K36" s="421"/>
      <c r="L36" s="418"/>
      <c r="M36" s="393"/>
      <c r="N36" s="409"/>
      <c r="O36" s="409"/>
      <c r="P36" s="409"/>
      <c r="Q36" s="421"/>
      <c r="R36" s="421"/>
      <c r="S36" s="421"/>
    </row>
    <row r="37" spans="1:19" s="167" customFormat="1" x14ac:dyDescent="0.25">
      <c r="A37" s="299"/>
      <c r="B37" s="300"/>
      <c r="C37" s="170"/>
      <c r="D37" s="170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0"/>
    </row>
    <row r="38" spans="1:19" s="167" customFormat="1" x14ac:dyDescent="0.25">
      <c r="A38" s="299"/>
      <c r="B38" s="300"/>
      <c r="C38" s="170"/>
      <c r="D38" s="170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0"/>
    </row>
    <row r="39" spans="1:19" s="167" customFormat="1" x14ac:dyDescent="0.25">
      <c r="A39" s="169"/>
      <c r="B39" s="62"/>
      <c r="C39" s="170"/>
      <c r="D39" s="170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0"/>
    </row>
    <row r="40" spans="1:19" s="167" customFormat="1" x14ac:dyDescent="0.25">
      <c r="A40" s="169"/>
      <c r="B40" s="62"/>
      <c r="C40" s="170"/>
      <c r="D40" s="170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0"/>
    </row>
    <row r="41" spans="1:19" s="167" customFormat="1" x14ac:dyDescent="0.25">
      <c r="A41" s="169"/>
      <c r="B41" s="62"/>
      <c r="C41" s="170"/>
      <c r="D41" s="170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0"/>
    </row>
    <row r="42" spans="1:19" s="167" customFormat="1" x14ac:dyDescent="0.25">
      <c r="A42" s="169"/>
      <c r="B42" s="62"/>
      <c r="C42" s="170"/>
      <c r="D42" s="170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0"/>
    </row>
    <row r="43" spans="1:19" s="167" customFormat="1" x14ac:dyDescent="0.25">
      <c r="A43" s="169"/>
      <c r="B43" s="62"/>
      <c r="C43" s="170"/>
      <c r="D43" s="170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0"/>
    </row>
    <row r="44" spans="1:19" s="167" customFormat="1" x14ac:dyDescent="0.25">
      <c r="A44" s="169"/>
      <c r="B44" s="62"/>
      <c r="C44" s="170"/>
      <c r="D44" s="170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0"/>
    </row>
    <row r="45" spans="1:19" s="167" customFormat="1" x14ac:dyDescent="0.25">
      <c r="A45" s="169"/>
      <c r="B45" s="62"/>
      <c r="C45" s="170"/>
      <c r="D45" s="170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0"/>
    </row>
    <row r="46" spans="1:19" s="167" customFormat="1" x14ac:dyDescent="0.25">
      <c r="A46" s="169"/>
      <c r="B46" s="62"/>
      <c r="C46" s="170"/>
      <c r="D46" s="170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0"/>
    </row>
    <row r="47" spans="1:19" s="167" customFormat="1" x14ac:dyDescent="0.25">
      <c r="A47" s="169"/>
      <c r="B47" s="62"/>
      <c r="C47" s="170"/>
      <c r="D47" s="170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0"/>
    </row>
    <row r="48" spans="1:19" s="167" customFormat="1" x14ac:dyDescent="0.25">
      <c r="A48" s="169"/>
      <c r="B48" s="62"/>
      <c r="C48" s="170"/>
      <c r="D48" s="170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0"/>
    </row>
    <row r="49" spans="1:16" s="167" customFormat="1" x14ac:dyDescent="0.25">
      <c r="A49" s="169"/>
      <c r="B49" s="62"/>
      <c r="C49" s="170"/>
      <c r="D49" s="170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0"/>
    </row>
    <row r="50" spans="1:16" s="167" customFormat="1" x14ac:dyDescent="0.25">
      <c r="A50" s="169"/>
      <c r="B50" s="62"/>
      <c r="C50" s="170"/>
      <c r="D50" s="170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0"/>
    </row>
    <row r="51" spans="1:16" s="167" customFormat="1" x14ac:dyDescent="0.25">
      <c r="A51" s="169"/>
      <c r="B51" s="62"/>
      <c r="C51" s="170"/>
      <c r="D51" s="170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1"/>
      <c r="P51" s="170"/>
    </row>
    <row r="52" spans="1:16" s="167" customFormat="1" x14ac:dyDescent="0.25">
      <c r="A52" s="169"/>
      <c r="B52" s="62"/>
      <c r="C52" s="170"/>
      <c r="D52" s="170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0"/>
    </row>
    <row r="53" spans="1:16" s="167" customFormat="1" x14ac:dyDescent="0.25">
      <c r="A53" s="169"/>
      <c r="B53" s="62"/>
      <c r="C53" s="170"/>
      <c r="D53" s="170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0"/>
    </row>
    <row r="54" spans="1:16" s="167" customFormat="1" x14ac:dyDescent="0.25">
      <c r="A54" s="169"/>
      <c r="B54" s="62"/>
      <c r="C54" s="170"/>
      <c r="D54" s="170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0"/>
    </row>
    <row r="55" spans="1:16" s="167" customFormat="1" x14ac:dyDescent="0.25">
      <c r="A55" s="169"/>
      <c r="B55" s="62"/>
      <c r="C55" s="170"/>
      <c r="D55" s="170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0"/>
    </row>
    <row r="56" spans="1:16" s="167" customFormat="1" x14ac:dyDescent="0.25">
      <c r="A56" s="169"/>
      <c r="B56" s="62"/>
      <c r="C56" s="170"/>
      <c r="D56" s="170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0"/>
    </row>
    <row r="57" spans="1:16" s="167" customFormat="1" x14ac:dyDescent="0.25">
      <c r="A57" s="169"/>
      <c r="B57" s="62"/>
      <c r="C57" s="172"/>
      <c r="D57" s="172"/>
      <c r="E57" s="173"/>
      <c r="F57" s="297"/>
      <c r="G57" s="298"/>
      <c r="H57" s="171"/>
      <c r="I57" s="173"/>
      <c r="J57" s="175"/>
      <c r="K57" s="176"/>
      <c r="L57" s="176"/>
      <c r="M57" s="176"/>
      <c r="N57" s="174"/>
      <c r="O57" s="174"/>
      <c r="P57" s="177"/>
    </row>
    <row r="58" spans="1:16" s="167" customFormat="1" x14ac:dyDescent="0.25">
      <c r="A58" s="169"/>
      <c r="B58" s="62"/>
      <c r="C58" s="172"/>
      <c r="D58" s="172"/>
      <c r="E58" s="173"/>
      <c r="F58" s="297"/>
      <c r="G58" s="298"/>
      <c r="H58" s="171"/>
      <c r="I58" s="173"/>
      <c r="J58" s="175"/>
      <c r="K58" s="176"/>
      <c r="L58" s="176"/>
      <c r="M58" s="176"/>
      <c r="N58" s="174"/>
      <c r="O58" s="174"/>
      <c r="P58" s="177"/>
    </row>
    <row r="59" spans="1:16" s="167" customFormat="1" x14ac:dyDescent="0.25">
      <c r="A59" s="169"/>
      <c r="B59" s="62"/>
      <c r="C59" s="172"/>
      <c r="D59" s="172"/>
      <c r="E59" s="173"/>
      <c r="F59" s="297"/>
      <c r="G59" s="298"/>
      <c r="H59" s="171"/>
      <c r="I59" s="173"/>
      <c r="J59" s="175"/>
      <c r="K59" s="176"/>
      <c r="L59" s="176"/>
      <c r="M59" s="176"/>
      <c r="N59" s="174"/>
      <c r="O59" s="174"/>
      <c r="P59" s="177"/>
    </row>
    <row r="60" spans="1:16" s="167" customFormat="1" x14ac:dyDescent="0.25">
      <c r="A60" s="169"/>
      <c r="B60" s="62"/>
      <c r="C60" s="172"/>
      <c r="D60" s="172"/>
      <c r="E60" s="173"/>
      <c r="F60" s="297"/>
      <c r="G60" s="298"/>
      <c r="H60" s="171"/>
      <c r="I60" s="173"/>
      <c r="J60" s="175"/>
      <c r="K60" s="176"/>
      <c r="L60" s="176"/>
      <c r="M60" s="176"/>
      <c r="N60" s="174"/>
      <c r="O60" s="174"/>
      <c r="P60" s="177"/>
    </row>
    <row r="61" spans="1:16" s="167" customFormat="1" x14ac:dyDescent="0.25">
      <c r="A61" s="169"/>
      <c r="B61" s="62"/>
      <c r="C61" s="172"/>
      <c r="D61" s="172"/>
      <c r="E61" s="173"/>
      <c r="F61" s="297"/>
      <c r="G61" s="298"/>
      <c r="H61" s="171"/>
      <c r="I61" s="173"/>
      <c r="J61" s="175"/>
      <c r="K61" s="176"/>
      <c r="L61" s="176"/>
      <c r="M61" s="176"/>
      <c r="N61" s="174"/>
      <c r="O61" s="174"/>
      <c r="P61" s="177"/>
    </row>
    <row r="62" spans="1:16" s="167" customFormat="1" x14ac:dyDescent="0.25">
      <c r="A62" s="169"/>
      <c r="B62" s="62"/>
      <c r="C62" s="172"/>
      <c r="D62" s="172"/>
      <c r="E62" s="173"/>
      <c r="F62" s="297"/>
      <c r="G62" s="298"/>
      <c r="H62" s="171"/>
      <c r="I62" s="173"/>
      <c r="J62" s="175"/>
      <c r="K62" s="176"/>
      <c r="L62" s="176"/>
      <c r="M62" s="176"/>
      <c r="N62" s="174"/>
      <c r="O62" s="174"/>
      <c r="P62" s="177"/>
    </row>
    <row r="63" spans="1:16" s="167" customFormat="1" x14ac:dyDescent="0.25">
      <c r="A63" s="169"/>
      <c r="B63" s="62"/>
      <c r="C63" s="172"/>
      <c r="D63" s="172"/>
      <c r="E63" s="173"/>
      <c r="F63" s="297"/>
      <c r="G63" s="298"/>
      <c r="H63" s="171"/>
      <c r="I63" s="173"/>
      <c r="J63" s="175"/>
      <c r="K63" s="176"/>
      <c r="L63" s="176"/>
      <c r="M63" s="176"/>
      <c r="N63" s="174"/>
      <c r="O63" s="174"/>
      <c r="P63" s="177"/>
    </row>
    <row r="64" spans="1:16" s="167" customFormat="1" x14ac:dyDescent="0.25">
      <c r="A64" s="169"/>
      <c r="B64" s="62"/>
      <c r="C64" s="172"/>
      <c r="D64" s="172"/>
      <c r="E64" s="173"/>
      <c r="F64" s="297"/>
      <c r="G64" s="298"/>
      <c r="H64" s="171"/>
      <c r="I64" s="173"/>
      <c r="J64" s="175"/>
      <c r="K64" s="176"/>
      <c r="L64" s="176"/>
      <c r="M64" s="176"/>
      <c r="N64" s="174"/>
      <c r="O64" s="174"/>
      <c r="P64" s="177"/>
    </row>
    <row r="65" spans="1:16" s="167" customFormat="1" x14ac:dyDescent="0.25">
      <c r="A65" s="169"/>
      <c r="B65" s="62"/>
      <c r="C65" s="172"/>
      <c r="D65" s="172"/>
      <c r="E65" s="173"/>
      <c r="F65" s="297"/>
      <c r="G65" s="298"/>
      <c r="H65" s="171"/>
      <c r="I65" s="173"/>
      <c r="J65" s="175"/>
      <c r="K65" s="176"/>
      <c r="L65" s="176"/>
      <c r="M65" s="176"/>
      <c r="N65" s="174"/>
      <c r="O65" s="174"/>
      <c r="P65" s="177"/>
    </row>
    <row r="66" spans="1:16" s="167" customFormat="1" x14ac:dyDescent="0.25">
      <c r="A66" s="169"/>
      <c r="B66" s="62"/>
      <c r="C66" s="172"/>
      <c r="D66" s="172"/>
      <c r="E66" s="173"/>
      <c r="F66" s="297"/>
      <c r="G66" s="298"/>
      <c r="H66" s="171"/>
      <c r="I66" s="173"/>
      <c r="J66" s="175"/>
      <c r="K66" s="176"/>
      <c r="L66" s="176"/>
      <c r="M66" s="176"/>
      <c r="N66" s="174"/>
      <c r="O66" s="174"/>
      <c r="P66" s="177"/>
    </row>
    <row r="65442" spans="1:17" s="177" customFormat="1" x14ac:dyDescent="0.25">
      <c r="A65442" s="169"/>
      <c r="B65442" s="62"/>
      <c r="C65442" s="172"/>
      <c r="D65442" s="172"/>
      <c r="E65442" s="173"/>
      <c r="F65442" s="297"/>
      <c r="G65442" s="298"/>
      <c r="H65442" s="178"/>
      <c r="I65442" s="173"/>
      <c r="J65442" s="175"/>
      <c r="K65442" s="176"/>
      <c r="L65442" s="176"/>
      <c r="M65442" s="176"/>
      <c r="N65442" s="174">
        <f>SUM(N28)</f>
        <v>0</v>
      </c>
      <c r="O65442" s="174"/>
      <c r="Q65442" s="167"/>
    </row>
  </sheetData>
  <mergeCells count="4">
    <mergeCell ref="A9:B9"/>
    <mergeCell ref="A12:B12"/>
    <mergeCell ref="A14:B14"/>
    <mergeCell ref="A3:B3"/>
  </mergeCells>
  <pageMargins left="0.70866141732283472" right="0.70866141732283472" top="0.74803149606299213" bottom="0.74803149606299213" header="0.31496062992125984" footer="0.31496062992125984"/>
  <pageSetup paperSize="9" scale="43" fitToHeight="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topLeftCell="A24" workbookViewId="0">
      <selection sqref="A1:H33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304" t="s">
        <v>433</v>
      </c>
      <c r="B1" s="304"/>
      <c r="C1" s="304"/>
      <c r="D1" s="304"/>
      <c r="E1" s="304"/>
      <c r="F1" s="304"/>
      <c r="G1" s="304"/>
      <c r="H1" s="304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304" t="s">
        <v>24</v>
      </c>
      <c r="B3" s="304"/>
      <c r="C3" s="304"/>
      <c r="D3" s="304"/>
      <c r="E3" s="304"/>
      <c r="F3" s="304"/>
      <c r="G3" s="304"/>
      <c r="H3" s="304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304" t="s">
        <v>4</v>
      </c>
      <c r="B5" s="304"/>
      <c r="C5" s="304"/>
      <c r="D5" s="304"/>
      <c r="E5" s="304"/>
      <c r="F5" s="304"/>
      <c r="G5" s="304"/>
      <c r="H5" s="304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15.75" customHeight="1" x14ac:dyDescent="0.25">
      <c r="A7" s="304" t="s">
        <v>44</v>
      </c>
      <c r="B7" s="304"/>
      <c r="C7" s="304"/>
      <c r="D7" s="304"/>
      <c r="E7" s="304"/>
      <c r="F7" s="304"/>
      <c r="G7" s="304"/>
      <c r="H7" s="304"/>
    </row>
    <row r="8" spans="1:8" ht="18" x14ac:dyDescent="0.25">
      <c r="A8" s="4"/>
      <c r="B8" s="4"/>
      <c r="C8" s="4"/>
      <c r="D8" s="4"/>
      <c r="E8" s="4"/>
      <c r="F8" s="4"/>
      <c r="G8" s="5"/>
      <c r="H8" s="5"/>
    </row>
    <row r="9" spans="1:8" ht="25.5" x14ac:dyDescent="0.25">
      <c r="A9" s="20" t="s">
        <v>5</v>
      </c>
      <c r="B9" s="19" t="s">
        <v>6</v>
      </c>
      <c r="C9" s="19" t="s">
        <v>3</v>
      </c>
      <c r="D9" s="19" t="s">
        <v>439</v>
      </c>
      <c r="E9" s="20" t="s">
        <v>438</v>
      </c>
      <c r="F9" s="20" t="s">
        <v>440</v>
      </c>
      <c r="G9" s="20" t="s">
        <v>420</v>
      </c>
      <c r="H9" s="20" t="s">
        <v>441</v>
      </c>
    </row>
    <row r="10" spans="1:8" x14ac:dyDescent="0.25">
      <c r="A10" s="33"/>
      <c r="B10" s="34"/>
      <c r="C10" s="32" t="s">
        <v>0</v>
      </c>
      <c r="D10" s="241">
        <f>D11+D17</f>
        <v>2880918.11</v>
      </c>
      <c r="E10" s="242">
        <f>E12+E13+E14+E15+E16+E18</f>
        <v>3394633.23</v>
      </c>
      <c r="F10" s="242">
        <f>F12+F13+F14+F15+F16+F18</f>
        <v>3376850</v>
      </c>
      <c r="G10" s="242">
        <f>G12+G13+G14+G15+G16+G18</f>
        <v>3376850</v>
      </c>
      <c r="H10" s="242">
        <f>H12+H13+H14+H15+H16+H18</f>
        <v>3376850</v>
      </c>
    </row>
    <row r="11" spans="1:8" ht="15.75" customHeight="1" x14ac:dyDescent="0.25">
      <c r="A11" s="11">
        <v>6</v>
      </c>
      <c r="B11" s="11"/>
      <c r="C11" s="11" t="s">
        <v>7</v>
      </c>
      <c r="D11" s="250">
        <f>SUM(D12:D16)</f>
        <v>2880468.2199999997</v>
      </c>
      <c r="E11" s="250">
        <f t="shared" ref="E11:H11" si="0">SUM(E12:E16)</f>
        <v>3394033.23</v>
      </c>
      <c r="F11" s="250">
        <f>SUM(F12:F16)</f>
        <v>3376850</v>
      </c>
      <c r="G11" s="250">
        <f t="shared" si="0"/>
        <v>3376850</v>
      </c>
      <c r="H11" s="250">
        <f t="shared" si="0"/>
        <v>3376850</v>
      </c>
    </row>
    <row r="12" spans="1:8" ht="38.25" x14ac:dyDescent="0.25">
      <c r="A12" s="11"/>
      <c r="B12" s="15">
        <v>63</v>
      </c>
      <c r="C12" s="15" t="s">
        <v>33</v>
      </c>
      <c r="D12" s="249">
        <f>'POSEBNI DIO'!C104+'POSEBNI DIO'!C127+'POSEBNI DIO'!C153+'POSEBNI DIO'!C193+'POSEBNI DIO'!C278+'POSEBNI DIO'!C337+'POSEBNI DIO'!C386</f>
        <v>2523247.0099999998</v>
      </c>
      <c r="E12" s="249">
        <f>'POSEBNI DIO'!D104+'POSEBNI DIO'!D127+'POSEBNI DIO'!D153+'POSEBNI DIO'!D193+'POSEBNI DIO'!D278+'POSEBNI DIO'!D337+'POSEBNI DIO'!D386</f>
        <v>2929668.02</v>
      </c>
      <c r="F12" s="249">
        <f>'POSEBNI DIO'!E278+'POSEBNI DIO'!E386+'POSEBNI DIO'!E406</f>
        <v>2932300</v>
      </c>
      <c r="G12" s="249">
        <f>'POSEBNI DIO'!F278+'POSEBNI DIO'!F386+'POSEBNI DIO'!F406</f>
        <v>2932300</v>
      </c>
      <c r="H12" s="249">
        <f>'POSEBNI DIO'!G278+'POSEBNI DIO'!G386+'POSEBNI DIO'!G406</f>
        <v>2932300</v>
      </c>
    </row>
    <row r="13" spans="1:8" ht="25.15" customHeight="1" x14ac:dyDescent="0.25">
      <c r="A13" s="12"/>
      <c r="B13" s="12">
        <v>64</v>
      </c>
      <c r="C13" s="12" t="s">
        <v>355</v>
      </c>
      <c r="D13" s="249">
        <f>'POSEBNI DIO'!C345</f>
        <v>0</v>
      </c>
      <c r="E13" s="249">
        <f>'POSEBNI DIO'!D345</f>
        <v>0</v>
      </c>
      <c r="F13" s="249">
        <f>'POSEBNI DIO'!E345</f>
        <v>0</v>
      </c>
      <c r="G13" s="249">
        <f>'POSEBNI DIO'!F345</f>
        <v>0</v>
      </c>
      <c r="H13" s="249">
        <f>'POSEBNI DIO'!G345</f>
        <v>0</v>
      </c>
    </row>
    <row r="14" spans="1:8" ht="38.25" x14ac:dyDescent="0.25">
      <c r="A14" s="12"/>
      <c r="B14" s="12">
        <v>65</v>
      </c>
      <c r="C14" s="207" t="s">
        <v>398</v>
      </c>
      <c r="D14" s="249">
        <f>'POSEBNI DIO'!C348</f>
        <v>28055.27</v>
      </c>
      <c r="E14" s="249">
        <f>'POSEBNI DIO'!D348</f>
        <v>24000</v>
      </c>
      <c r="F14" s="249">
        <f>'POSEBNI DIO'!E348+'POSEBNI DIO'!E418</f>
        <v>27000</v>
      </c>
      <c r="G14" s="249">
        <f>'POSEBNI DIO'!F348+'POSEBNI DIO'!F417</f>
        <v>27000</v>
      </c>
      <c r="H14" s="249">
        <f>'POSEBNI DIO'!G348+'POSEBNI DIO'!G417</f>
        <v>27000</v>
      </c>
    </row>
    <row r="15" spans="1:8" ht="27" customHeight="1" x14ac:dyDescent="0.25">
      <c r="A15" s="12"/>
      <c r="B15" s="12">
        <v>66</v>
      </c>
      <c r="C15" s="207" t="s">
        <v>101</v>
      </c>
      <c r="D15" s="249">
        <f>'POSEBNI DIO'!C351</f>
        <v>46930.189999999995</v>
      </c>
      <c r="E15" s="249">
        <f>'POSEBNI DIO'!D351</f>
        <v>65000</v>
      </c>
      <c r="F15" s="249">
        <f>'POSEBNI DIO'!E351+'POSEBNI DIO'!E429</f>
        <v>38000</v>
      </c>
      <c r="G15" s="249">
        <f>'POSEBNI DIO'!F351+'POSEBNI DIO'!F429</f>
        <v>38000</v>
      </c>
      <c r="H15" s="249">
        <f>'POSEBNI DIO'!G351+'POSEBNI DIO'!G429</f>
        <v>38000</v>
      </c>
    </row>
    <row r="16" spans="1:8" ht="38.25" x14ac:dyDescent="0.25">
      <c r="A16" s="12"/>
      <c r="B16" s="12">
        <v>67</v>
      </c>
      <c r="C16" s="15" t="s">
        <v>34</v>
      </c>
      <c r="D16" s="249">
        <f>'POSEBNI DIO'!C43+'POSEBNI DIO'!C217+'POSEBNI DIO'!C230+'POSEBNI DIO'!C256</f>
        <v>282235.75</v>
      </c>
      <c r="E16" s="249">
        <f>'POSEBNI DIO'!D43+'POSEBNI DIO'!D130+'POSEBNI DIO'!D156+'POSEBNI DIO'!D196+'POSEBNI DIO'!D217+'POSEBNI DIO'!D230+'POSEBNI DIO'!D256</f>
        <v>375365.20999999996</v>
      </c>
      <c r="F16" s="249">
        <f>'POSEBNI DIO'!E43+'POSEBNI DIO'!E83+'POSEBNI DIO'!E156+'POSEBNI DIO'!E182+'POSEBNI DIO'!E217+'POSEBNI DIO'!E230+'POSEBNI DIO'!E256</f>
        <v>379550</v>
      </c>
      <c r="G16" s="249">
        <f>'POSEBNI DIO'!F43+'POSEBNI DIO'!F83+'POSEBNI DIO'!F156+'POSEBNI DIO'!F182+'POSEBNI DIO'!F217+'POSEBNI DIO'!F230+'POSEBNI DIO'!F256</f>
        <v>379550</v>
      </c>
      <c r="H16" s="249">
        <f>'POSEBNI DIO'!G43+'POSEBNI DIO'!G83+'POSEBNI DIO'!G156+'POSEBNI DIO'!G182+'POSEBNI DIO'!G217+'POSEBNI DIO'!G230+'POSEBNI DIO'!G256</f>
        <v>379550</v>
      </c>
    </row>
    <row r="17" spans="1:8" ht="25.5" x14ac:dyDescent="0.25">
      <c r="A17" s="14">
        <v>7</v>
      </c>
      <c r="B17" s="14"/>
      <c r="C17" s="24" t="s">
        <v>8</v>
      </c>
      <c r="D17" s="250">
        <f>D18</f>
        <v>449.89</v>
      </c>
      <c r="E17" s="250">
        <f t="shared" ref="E17:H17" si="1">E18</f>
        <v>600</v>
      </c>
      <c r="F17" s="250">
        <f t="shared" si="1"/>
        <v>0</v>
      </c>
      <c r="G17" s="250">
        <f t="shared" si="1"/>
        <v>0</v>
      </c>
      <c r="H17" s="250">
        <f t="shared" si="1"/>
        <v>0</v>
      </c>
    </row>
    <row r="18" spans="1:8" ht="38.25" x14ac:dyDescent="0.25">
      <c r="A18" s="15"/>
      <c r="B18" s="15">
        <v>72</v>
      </c>
      <c r="C18" s="25" t="s">
        <v>32</v>
      </c>
      <c r="D18" s="249">
        <f>'POSEBNI DIO'!C360</f>
        <v>449.89</v>
      </c>
      <c r="E18" s="249">
        <f>'POSEBNI DIO'!D360</f>
        <v>600</v>
      </c>
      <c r="F18" s="249">
        <f>'POSEBNI DIO'!E360</f>
        <v>0</v>
      </c>
      <c r="G18" s="249">
        <f>'POSEBNI DIO'!F360</f>
        <v>0</v>
      </c>
      <c r="H18" s="249">
        <f>'POSEBNI DIO'!G360</f>
        <v>0</v>
      </c>
    </row>
    <row r="21" spans="1:8" ht="15.75" x14ac:dyDescent="0.25">
      <c r="A21" s="304" t="s">
        <v>45</v>
      </c>
      <c r="B21" s="324"/>
      <c r="C21" s="324"/>
      <c r="D21" s="324"/>
      <c r="E21" s="324"/>
      <c r="F21" s="324"/>
      <c r="G21" s="324"/>
      <c r="H21" s="324"/>
    </row>
    <row r="22" spans="1:8" ht="18" x14ac:dyDescent="0.25">
      <c r="A22" s="4"/>
      <c r="B22" s="4"/>
      <c r="C22" s="4"/>
      <c r="D22" s="4"/>
      <c r="E22" s="4"/>
      <c r="F22" s="4"/>
      <c r="G22" s="5"/>
      <c r="H22" s="5"/>
    </row>
    <row r="23" spans="1:8" ht="25.5" x14ac:dyDescent="0.25">
      <c r="A23" s="20" t="s">
        <v>5</v>
      </c>
      <c r="B23" s="19" t="s">
        <v>6</v>
      </c>
      <c r="C23" s="19" t="s">
        <v>9</v>
      </c>
      <c r="D23" s="19" t="s">
        <v>439</v>
      </c>
      <c r="E23" s="20" t="s">
        <v>438</v>
      </c>
      <c r="F23" s="20" t="s">
        <v>440</v>
      </c>
      <c r="G23" s="20" t="s">
        <v>420</v>
      </c>
      <c r="H23" s="20" t="s">
        <v>441</v>
      </c>
    </row>
    <row r="24" spans="1:8" x14ac:dyDescent="0.25">
      <c r="A24" s="33"/>
      <c r="B24" s="34"/>
      <c r="C24" s="32" t="s">
        <v>1</v>
      </c>
      <c r="D24" s="241">
        <f>D25+D31</f>
        <v>2876425.11</v>
      </c>
      <c r="E24" s="241">
        <f t="shared" ref="E24:H24" si="2">E25+E31</f>
        <v>3374965.21</v>
      </c>
      <c r="F24" s="241">
        <f t="shared" si="2"/>
        <v>3376850</v>
      </c>
      <c r="G24" s="241">
        <f t="shared" si="2"/>
        <v>3376850</v>
      </c>
      <c r="H24" s="241">
        <f t="shared" si="2"/>
        <v>3377450</v>
      </c>
    </row>
    <row r="25" spans="1:8" ht="15.75" customHeight="1" x14ac:dyDescent="0.25">
      <c r="A25" s="11">
        <v>3</v>
      </c>
      <c r="B25" s="11"/>
      <c r="C25" s="11" t="s">
        <v>10</v>
      </c>
      <c r="D25" s="237">
        <f>SUM(D26:D30)</f>
        <v>2869171.59</v>
      </c>
      <c r="E25" s="237">
        <f t="shared" ref="E25:H25" si="3">SUM(E26:E30)</f>
        <v>3363368.73</v>
      </c>
      <c r="F25" s="237">
        <f t="shared" si="3"/>
        <v>3361700</v>
      </c>
      <c r="G25" s="237">
        <f t="shared" si="3"/>
        <v>3361700</v>
      </c>
      <c r="H25" s="237">
        <f t="shared" si="3"/>
        <v>3362300</v>
      </c>
    </row>
    <row r="26" spans="1:8" ht="15.75" customHeight="1" x14ac:dyDescent="0.25">
      <c r="A26" s="11"/>
      <c r="B26" s="15">
        <v>31</v>
      </c>
      <c r="C26" s="15" t="s">
        <v>11</v>
      </c>
      <c r="D26" s="239">
        <v>2337498.7599999998</v>
      </c>
      <c r="E26" s="240">
        <f>'POSEBNI DIO'!D90+'POSEBNI DIO'!D111+'POSEBNI DIO'!D137+'POSEBNI DIO'!D203+'POSEBNI DIO'!D263+'POSEBNI DIO'!D285</f>
        <v>2811986.35</v>
      </c>
      <c r="F26" s="240">
        <f>'POSEBNI DIO'!E137+'POSEBNI DIO'!E163+'POSEBNI DIO'!E203+'POSEBNI DIO'!E263</f>
        <v>2810410</v>
      </c>
      <c r="G26" s="240">
        <f>'POSEBNI DIO'!F137+'POSEBNI DIO'!F163+'POSEBNI DIO'!F203+'POSEBNI DIO'!F263</f>
        <v>2810410</v>
      </c>
      <c r="H26" s="240">
        <f>'POSEBNI DIO'!G137+'POSEBNI DIO'!G163+'POSEBNI DIO'!G203+'POSEBNI DIO'!G263</f>
        <v>2810410</v>
      </c>
    </row>
    <row r="27" spans="1:8" x14ac:dyDescent="0.25">
      <c r="A27" s="12"/>
      <c r="B27" s="12">
        <v>32</v>
      </c>
      <c r="C27" s="12" t="s">
        <v>27</v>
      </c>
      <c r="D27" s="239">
        <f>'POSEBNI DIO'!C10+'POSEBNI DIO'!C97+'POSEBNI DIO'!C118+'POSEBNI DIO'!C144+'POSEBNI DIO'!C189+'POSEBNI DIO'!C210+'POSEBNI DIO'!C237+'POSEBNI DIO'!C272+'POSEBNI DIO'!C293+'POSEBNI DIO'!C382</f>
        <v>489140.90999999992</v>
      </c>
      <c r="E27" s="239">
        <f>'POSEBNI DIO'!D382+'POSEBNI DIO'!D293+'POSEBNI DIO'!D272+'POSEBNI DIO'!D237+'POSEBNI DIO'!D210+'POSEBNI DIO'!D189+'POSEBNI DIO'!D144+'POSEBNI DIO'!D118+'POSEBNI DIO'!D97+'POSEBNI DIO'!D10</f>
        <v>514982.38</v>
      </c>
      <c r="F27" s="239">
        <f>'POSEBNI DIO'!E10+'POSEBNI DIO'!E50+'POSEBNI DIO'!E144+'POSEBNI DIO'!E170+'POSEBNI DIO'!E210+'POSEBNI DIO'!E237+'POSEBNI DIO'!E272+'POSEBNI DIO'!E293+'POSEBNI DIO'!E382+'POSEBNI DIO'!E414+'POSEBNI DIO'!E425</f>
        <v>499940</v>
      </c>
      <c r="G27" s="239">
        <f>'POSEBNI DIO'!F10+'POSEBNI DIO'!F50+'POSEBNI DIO'!F144+'POSEBNI DIO'!F170+'POSEBNI DIO'!F210+'POSEBNI DIO'!F237+'POSEBNI DIO'!F272+'POSEBNI DIO'!F293+'POSEBNI DIO'!F382+'POSEBNI DIO'!F414+'POSEBNI DIO'!F425</f>
        <v>499940</v>
      </c>
      <c r="H27" s="239">
        <f>'POSEBNI DIO'!G10+'POSEBNI DIO'!G50+'POSEBNI DIO'!G144+'POSEBNI DIO'!G170+'POSEBNI DIO'!G210+'POSEBNI DIO'!G237+'POSEBNI DIO'!G272+'POSEBNI DIO'!G293+'POSEBNI DIO'!G382+'POSEBNI DIO'!G414+'POSEBNI DIO'!G425</f>
        <v>500540</v>
      </c>
    </row>
    <row r="28" spans="1:8" x14ac:dyDescent="0.25">
      <c r="A28" s="12"/>
      <c r="B28" s="12">
        <v>34</v>
      </c>
      <c r="C28" s="12" t="s">
        <v>319</v>
      </c>
      <c r="D28" s="239">
        <f>'POSEBNI DIO'!C37+'POSEBNI DIO'!C324</f>
        <v>4030.75</v>
      </c>
      <c r="E28" s="239">
        <f>'POSEBNI DIO'!D37+'POSEBNI DIO'!D324</f>
        <v>1400</v>
      </c>
      <c r="F28" s="239">
        <f>'POSEBNI DIO'!E77+'POSEBNI DIO'!E324</f>
        <v>1050</v>
      </c>
      <c r="G28" s="239">
        <f>'POSEBNI DIO'!F77+'POSEBNI DIO'!F324</f>
        <v>1050</v>
      </c>
      <c r="H28" s="239">
        <f>'POSEBNI DIO'!G77+'POSEBNI DIO'!G324</f>
        <v>1050</v>
      </c>
    </row>
    <row r="29" spans="1:8" ht="38.25" x14ac:dyDescent="0.25">
      <c r="A29" s="12"/>
      <c r="B29" s="12">
        <v>37</v>
      </c>
      <c r="C29" s="207" t="s">
        <v>396</v>
      </c>
      <c r="D29" s="239">
        <f>'POSEBNI DIO'!C328</f>
        <v>36710.1</v>
      </c>
      <c r="E29" s="239">
        <f>'POSEBNI DIO'!D328</f>
        <v>35000</v>
      </c>
      <c r="F29" s="239">
        <f>'POSEBNI DIO'!E393</f>
        <v>50300</v>
      </c>
      <c r="G29" s="239">
        <f>'POSEBNI DIO'!F393</f>
        <v>50300</v>
      </c>
      <c r="H29" s="239">
        <f>'POSEBNI DIO'!G393</f>
        <v>50300</v>
      </c>
    </row>
    <row r="30" spans="1:8" x14ac:dyDescent="0.25">
      <c r="A30" s="12"/>
      <c r="B30" s="12">
        <v>38</v>
      </c>
      <c r="C30" s="207" t="s">
        <v>405</v>
      </c>
      <c r="D30" s="239">
        <f>'POSEBNI DIO'!C331</f>
        <v>1791.07</v>
      </c>
      <c r="E30" s="239">
        <f>'POSEBNI DIO'!D331</f>
        <v>0</v>
      </c>
      <c r="F30" s="239">
        <f>'POSEBNI DIO'!E331</f>
        <v>0</v>
      </c>
      <c r="G30" s="239">
        <f>'POSEBNI DIO'!F331</f>
        <v>0</v>
      </c>
      <c r="H30" s="239">
        <f>'POSEBNI DIO'!G331</f>
        <v>0</v>
      </c>
    </row>
    <row r="31" spans="1:8" ht="25.5" x14ac:dyDescent="0.25">
      <c r="A31" s="14">
        <v>4</v>
      </c>
      <c r="B31" s="14"/>
      <c r="C31" s="24" t="s">
        <v>12</v>
      </c>
      <c r="D31" s="237">
        <f>D33</f>
        <v>7253.52</v>
      </c>
      <c r="E31" s="237">
        <f t="shared" ref="E31:H31" si="4">E33</f>
        <v>11596.48</v>
      </c>
      <c r="F31" s="237">
        <f t="shared" si="4"/>
        <v>15150</v>
      </c>
      <c r="G31" s="237">
        <f t="shared" si="4"/>
        <v>15150</v>
      </c>
      <c r="H31" s="237">
        <f t="shared" si="4"/>
        <v>15150</v>
      </c>
    </row>
    <row r="32" spans="1:8" ht="38.25" x14ac:dyDescent="0.25">
      <c r="A32" s="14"/>
      <c r="B32" s="16">
        <v>41</v>
      </c>
      <c r="C32" s="25" t="s">
        <v>13</v>
      </c>
      <c r="D32" s="239"/>
      <c r="E32" s="240"/>
      <c r="F32" s="240"/>
      <c r="G32" s="240"/>
      <c r="H32" s="240"/>
    </row>
    <row r="33" spans="1:8" ht="25.5" x14ac:dyDescent="0.25">
      <c r="A33" s="15"/>
      <c r="B33" s="15">
        <v>42</v>
      </c>
      <c r="C33" s="25" t="s">
        <v>397</v>
      </c>
      <c r="D33" s="239">
        <f>'POSEBNI DIO'!C369</f>
        <v>7253.52</v>
      </c>
      <c r="E33" s="239">
        <f>'POSEBNI DIO'!D369+'POSEBNI DIO'!D224</f>
        <v>11596.48</v>
      </c>
      <c r="F33" s="239">
        <f>'POSEBNI DIO'!E224+'POSEBNI DIO'!E369+'POSEBNI DIO'!E397</f>
        <v>15150</v>
      </c>
      <c r="G33" s="239">
        <f>'POSEBNI DIO'!F224+'POSEBNI DIO'!F369+'POSEBNI DIO'!F397</f>
        <v>15150</v>
      </c>
      <c r="H33" s="239">
        <f>'POSEBNI DIO'!G224+'POSEBNI DIO'!G369+'POSEBNI DIO'!G397</f>
        <v>15150</v>
      </c>
    </row>
  </sheetData>
  <mergeCells count="5">
    <mergeCell ref="A21:H21"/>
    <mergeCell ref="A1:H1"/>
    <mergeCell ref="A3:H3"/>
    <mergeCell ref="A5:H5"/>
    <mergeCell ref="A7:H7"/>
  </mergeCells>
  <pageMargins left="0.7" right="0.7" top="0.75" bottom="0.75" header="0.3" footer="0.3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topLeftCell="A4" workbookViewId="0">
      <selection sqref="A1:F35"/>
    </sheetView>
  </sheetViews>
  <sheetFormatPr defaultRowHeight="15" x14ac:dyDescent="0.25"/>
  <cols>
    <col min="1" max="1" width="34.42578125" customWidth="1"/>
    <col min="2" max="6" width="25.28515625" customWidth="1"/>
    <col min="7" max="7" width="10.140625" bestFit="1" customWidth="1"/>
    <col min="9" max="10" width="10.140625" bestFit="1" customWidth="1"/>
  </cols>
  <sheetData>
    <row r="1" spans="1:10" ht="42" customHeight="1" x14ac:dyDescent="0.25">
      <c r="A1" s="304" t="s">
        <v>433</v>
      </c>
      <c r="B1" s="304"/>
      <c r="C1" s="304"/>
      <c r="D1" s="304"/>
      <c r="E1" s="304"/>
      <c r="F1" s="304"/>
    </row>
    <row r="2" spans="1:10" ht="18" customHeight="1" x14ac:dyDescent="0.25">
      <c r="A2" s="4"/>
      <c r="B2" s="4"/>
      <c r="C2" s="4"/>
      <c r="D2" s="4"/>
      <c r="E2" s="4"/>
      <c r="F2" s="4"/>
    </row>
    <row r="3" spans="1:10" ht="15.75" customHeight="1" x14ac:dyDescent="0.25">
      <c r="A3" s="304" t="s">
        <v>24</v>
      </c>
      <c r="B3" s="304"/>
      <c r="C3" s="304"/>
      <c r="D3" s="304"/>
      <c r="E3" s="304"/>
      <c r="F3" s="304"/>
    </row>
    <row r="4" spans="1:10" ht="18" x14ac:dyDescent="0.25">
      <c r="B4" s="4"/>
      <c r="C4" s="4"/>
      <c r="D4" s="4"/>
      <c r="E4" s="5"/>
      <c r="F4" s="5"/>
    </row>
    <row r="5" spans="1:10" ht="18" customHeight="1" x14ac:dyDescent="0.25">
      <c r="A5" s="304" t="s">
        <v>4</v>
      </c>
      <c r="B5" s="304"/>
      <c r="C5" s="304"/>
      <c r="D5" s="304"/>
      <c r="E5" s="304"/>
      <c r="F5" s="304"/>
    </row>
    <row r="6" spans="1:10" ht="18" x14ac:dyDescent="0.25">
      <c r="A6" s="4"/>
      <c r="B6" s="4"/>
      <c r="C6" s="4"/>
      <c r="D6" s="4"/>
      <c r="E6" s="5"/>
      <c r="F6" s="5"/>
    </row>
    <row r="7" spans="1:10" ht="15.75" customHeight="1" x14ac:dyDescent="0.25">
      <c r="A7" s="304" t="s">
        <v>46</v>
      </c>
      <c r="B7" s="304"/>
      <c r="C7" s="304"/>
      <c r="D7" s="304"/>
      <c r="E7" s="304"/>
      <c r="F7" s="304"/>
    </row>
    <row r="8" spans="1:10" ht="18" x14ac:dyDescent="0.25">
      <c r="A8" s="4"/>
      <c r="B8" s="4"/>
      <c r="C8" s="4"/>
      <c r="D8" s="4"/>
      <c r="E8" s="5"/>
      <c r="F8" s="5"/>
    </row>
    <row r="9" spans="1:10" ht="25.5" x14ac:dyDescent="0.25">
      <c r="A9" s="20" t="s">
        <v>48</v>
      </c>
      <c r="B9" s="19" t="s">
        <v>439</v>
      </c>
      <c r="C9" s="20" t="s">
        <v>438</v>
      </c>
      <c r="D9" s="20" t="s">
        <v>440</v>
      </c>
      <c r="E9" s="20" t="s">
        <v>420</v>
      </c>
      <c r="F9" s="20" t="s">
        <v>441</v>
      </c>
    </row>
    <row r="10" spans="1:10" x14ac:dyDescent="0.25">
      <c r="A10" s="35" t="s">
        <v>0</v>
      </c>
      <c r="B10" s="243">
        <f>B11+B13+B17</f>
        <v>2880918.1099999994</v>
      </c>
      <c r="C10" s="244">
        <f>C11+C13+C17</f>
        <v>3394633.23</v>
      </c>
      <c r="D10" s="244">
        <f>D11+D13+D17</f>
        <v>3376850</v>
      </c>
      <c r="E10" s="244">
        <f>E11+E13+E17</f>
        <v>3376850</v>
      </c>
      <c r="F10" s="244">
        <f>F11+F13+F17</f>
        <v>3376850</v>
      </c>
    </row>
    <row r="11" spans="1:10" x14ac:dyDescent="0.25">
      <c r="A11" s="24" t="s">
        <v>50</v>
      </c>
      <c r="B11" s="244">
        <f>B12</f>
        <v>95300.75</v>
      </c>
      <c r="C11" s="244">
        <f>C12</f>
        <v>113880</v>
      </c>
      <c r="D11" s="244">
        <f>D12</f>
        <v>238645.38</v>
      </c>
      <c r="E11" s="244">
        <f>E12</f>
        <v>238645.38</v>
      </c>
      <c r="F11" s="244">
        <f>F12</f>
        <v>238645.38</v>
      </c>
    </row>
    <row r="12" spans="1:10" x14ac:dyDescent="0.25">
      <c r="A12" s="13" t="s">
        <v>403</v>
      </c>
      <c r="B12" s="240">
        <f>'POSEBNI DIO'!C216+'POSEBNI DIO'!C229+'POSEBNI DIO'!C255</f>
        <v>95300.75</v>
      </c>
      <c r="C12" s="240">
        <f>'POSEBNI DIO'!D216+'POSEBNI DIO'!D229+'POSEBNI DIO'!D255</f>
        <v>113880</v>
      </c>
      <c r="D12" s="240">
        <f>'POSEBNI DIO'!E82+'POSEBNI DIO'!E178+'POSEBNI DIO'!E216+'POSEBNI DIO'!E229+'POSEBNI DIO'!E255</f>
        <v>238645.38</v>
      </c>
      <c r="E12" s="240">
        <f>'POSEBNI DIO'!F82+'POSEBNI DIO'!F178+'POSEBNI DIO'!F216+'POSEBNI DIO'!F229+'POSEBNI DIO'!F255</f>
        <v>238645.38</v>
      </c>
      <c r="F12" s="240">
        <f>'POSEBNI DIO'!G82+'POSEBNI DIO'!G178+'POSEBNI DIO'!G216+'POSEBNI DIO'!G229+'POSEBNI DIO'!G255</f>
        <v>238645.38</v>
      </c>
    </row>
    <row r="13" spans="1:10" x14ac:dyDescent="0.25">
      <c r="A13" s="211" t="s">
        <v>52</v>
      </c>
      <c r="B13" s="238">
        <f>B14</f>
        <v>119951.74</v>
      </c>
      <c r="C13" s="238">
        <f>C14</f>
        <v>138268.02000000002</v>
      </c>
      <c r="D13" s="238">
        <f>D14+D15+D16</f>
        <v>65000</v>
      </c>
      <c r="E13" s="238">
        <f t="shared" ref="E13:F13" si="0">E14+E15+E16</f>
        <v>65000</v>
      </c>
      <c r="F13" s="238">
        <f t="shared" si="0"/>
        <v>65000</v>
      </c>
    </row>
    <row r="14" spans="1:10" x14ac:dyDescent="0.25">
      <c r="A14" s="13" t="s">
        <v>402</v>
      </c>
      <c r="B14" s="240">
        <f>'POSEBNI DIO'!C336+'POSEBNI DIO'!C359</f>
        <v>119951.74</v>
      </c>
      <c r="C14" s="240">
        <f>'POSEBNI DIO'!D336+'POSEBNI DIO'!D359</f>
        <v>138268.02000000002</v>
      </c>
      <c r="D14" s="240">
        <f>'POSEBNI DIO'!E336+'POSEBNI DIO'!E359</f>
        <v>47000</v>
      </c>
      <c r="E14" s="240">
        <f>'POSEBNI DIO'!F336+'POSEBNI DIO'!F359</f>
        <v>47000</v>
      </c>
      <c r="F14" s="240">
        <f>'POSEBNI DIO'!G336+'POSEBNI DIO'!G359</f>
        <v>47000</v>
      </c>
      <c r="I14" s="145"/>
      <c r="J14" s="145"/>
    </row>
    <row r="15" spans="1:10" x14ac:dyDescent="0.25">
      <c r="A15" s="17" t="s">
        <v>404</v>
      </c>
      <c r="B15" s="239"/>
      <c r="C15" s="240"/>
      <c r="D15" s="240">
        <f>'POSEBNI DIO'!E417</f>
        <v>15000</v>
      </c>
      <c r="E15" s="240">
        <f>'POSEBNI DIO'!F417</f>
        <v>15000</v>
      </c>
      <c r="F15" s="240">
        <f>'POSEBNI DIO'!G417</f>
        <v>15000</v>
      </c>
    </row>
    <row r="16" spans="1:10" x14ac:dyDescent="0.25">
      <c r="A16" s="17" t="s">
        <v>506</v>
      </c>
      <c r="B16" s="239"/>
      <c r="C16" s="240"/>
      <c r="D16" s="240">
        <v>3000</v>
      </c>
      <c r="E16" s="240">
        <v>3000</v>
      </c>
      <c r="F16" s="240">
        <v>3000</v>
      </c>
    </row>
    <row r="17" spans="1:7" x14ac:dyDescent="0.25">
      <c r="A17" s="35" t="s">
        <v>49</v>
      </c>
      <c r="B17" s="237">
        <f>B18+B19</f>
        <v>2665665.6199999996</v>
      </c>
      <c r="C17" s="238">
        <f>C18+C19</f>
        <v>3142485.21</v>
      </c>
      <c r="D17" s="238">
        <f>D18+D19</f>
        <v>3073204.62</v>
      </c>
      <c r="E17" s="238">
        <f>E18+E19</f>
        <v>3073204.62</v>
      </c>
      <c r="F17" s="238">
        <f t="shared" ref="F17" si="1">F18+F19</f>
        <v>3073204.62</v>
      </c>
    </row>
    <row r="18" spans="1:7" x14ac:dyDescent="0.25">
      <c r="A18" s="13" t="s">
        <v>505</v>
      </c>
      <c r="B18" s="239">
        <f>'POSEBNI DIO'!C103+'POSEBNI DIO'!C126+'POSEBNI DIO'!C152+'POSEBNI DIO'!C192</f>
        <v>54250.11</v>
      </c>
      <c r="C18" s="239">
        <f>'POSEBNI DIO'!D103+'POSEBNI DIO'!D126+'POSEBNI DIO'!D152+'POSEBNI DIO'!D192</f>
        <v>75290.209999999992</v>
      </c>
      <c r="D18" s="239">
        <f>'POSEBNI DIO'!E152</f>
        <v>50000</v>
      </c>
      <c r="E18" s="239">
        <f>'POSEBNI DIO'!F103+'POSEBNI DIO'!F126+'POSEBNI DIO'!F152+'POSEBNI DIO'!F192</f>
        <v>50000</v>
      </c>
      <c r="F18" s="239">
        <f>'POSEBNI DIO'!G103+'POSEBNI DIO'!G126+'POSEBNI DIO'!G152+'POSEBNI DIO'!G192</f>
        <v>50000</v>
      </c>
    </row>
    <row r="19" spans="1:7" x14ac:dyDescent="0.25">
      <c r="A19" s="293" t="s">
        <v>504</v>
      </c>
      <c r="B19" s="248">
        <f>'POSEBNI DIO'!C42+'POSEBNI DIO'!C277+'POSEBNI DIO'!C385</f>
        <v>2611415.5099999998</v>
      </c>
      <c r="C19" s="248">
        <f>'POSEBNI DIO'!D42+'POSEBNI DIO'!D277+'POSEBNI DIO'!D385</f>
        <v>3067195</v>
      </c>
      <c r="D19" s="248">
        <f>'POSEBNI DIO'!E42+'POSEBNI DIO'!E277+'POSEBNI DIO'!E385+'POSEBNI DIO'!E405</f>
        <v>3023204.62</v>
      </c>
      <c r="E19" s="248">
        <f>'POSEBNI DIO'!F42+'POSEBNI DIO'!F277+'POSEBNI DIO'!F385+'POSEBNI DIO'!F405</f>
        <v>3023204.62</v>
      </c>
      <c r="F19" s="248">
        <f>'POSEBNI DIO'!G42+'POSEBNI DIO'!G277+'POSEBNI DIO'!G385+'POSEBNI DIO'!G405</f>
        <v>3023204.62</v>
      </c>
    </row>
    <row r="20" spans="1:7" x14ac:dyDescent="0.25">
      <c r="A20" s="210"/>
      <c r="B20" s="216"/>
      <c r="C20" s="215"/>
      <c r="D20" s="215"/>
      <c r="E20" s="215"/>
      <c r="F20" s="215"/>
    </row>
    <row r="21" spans="1:7" x14ac:dyDescent="0.25">
      <c r="A21" s="182"/>
      <c r="B21" s="182"/>
      <c r="C21" s="182"/>
      <c r="D21" s="215"/>
      <c r="E21" s="182"/>
      <c r="F21" s="182"/>
    </row>
    <row r="22" spans="1:7" ht="15.75" customHeight="1" x14ac:dyDescent="0.25">
      <c r="A22" s="304" t="s">
        <v>47</v>
      </c>
      <c r="B22" s="304"/>
      <c r="C22" s="304"/>
      <c r="D22" s="304"/>
      <c r="E22" s="304"/>
      <c r="F22" s="304"/>
    </row>
    <row r="23" spans="1:7" ht="18" x14ac:dyDescent="0.25">
      <c r="A23" s="4"/>
      <c r="B23" s="4"/>
      <c r="C23" s="4"/>
      <c r="D23" s="4"/>
      <c r="E23" s="5"/>
      <c r="F23" s="5"/>
    </row>
    <row r="24" spans="1:7" ht="25.5" x14ac:dyDescent="0.25">
      <c r="A24" s="20" t="s">
        <v>48</v>
      </c>
      <c r="B24" s="19" t="s">
        <v>439</v>
      </c>
      <c r="C24" s="20" t="s">
        <v>438</v>
      </c>
      <c r="D24" s="20" t="s">
        <v>440</v>
      </c>
      <c r="E24" s="20" t="s">
        <v>420</v>
      </c>
      <c r="F24" s="20" t="s">
        <v>441</v>
      </c>
    </row>
    <row r="25" spans="1:7" x14ac:dyDescent="0.25">
      <c r="A25" s="35" t="s">
        <v>1</v>
      </c>
      <c r="B25" s="241">
        <f>B26+B28+B32</f>
        <v>2877420.53</v>
      </c>
      <c r="C25" s="242">
        <f>C26+C28+C32</f>
        <v>3374965.21</v>
      </c>
      <c r="D25" s="242">
        <f>D26+D28+D32</f>
        <v>3376850</v>
      </c>
      <c r="E25" s="242">
        <f>E26+E28+E32</f>
        <v>3376850</v>
      </c>
      <c r="F25" s="242">
        <f>F26+F28+F32</f>
        <v>3377450</v>
      </c>
      <c r="G25" s="145"/>
    </row>
    <row r="26" spans="1:7" ht="15.75" customHeight="1" x14ac:dyDescent="0.25">
      <c r="A26" s="24" t="s">
        <v>50</v>
      </c>
      <c r="B26" s="237">
        <f>B27</f>
        <v>95300.75</v>
      </c>
      <c r="C26" s="238">
        <f>C27</f>
        <v>113880</v>
      </c>
      <c r="D26" s="238">
        <f>D27</f>
        <v>238645.38</v>
      </c>
      <c r="E26" s="238">
        <f>E27</f>
        <v>238645.38</v>
      </c>
      <c r="F26" s="238">
        <f>F27</f>
        <v>238645.38</v>
      </c>
    </row>
    <row r="27" spans="1:7" x14ac:dyDescent="0.25">
      <c r="A27" s="13" t="s">
        <v>51</v>
      </c>
      <c r="B27" s="239">
        <f>'POSEBNI DIO'!C202+'POSEBNI DIO'!C223+'POSEBNI DIO'!C236</f>
        <v>95300.75</v>
      </c>
      <c r="C27" s="239">
        <f>'POSEBNI DIO'!D202+'POSEBNI DIO'!D223+'POSEBNI DIO'!D236</f>
        <v>113880</v>
      </c>
      <c r="D27" s="239">
        <f>'POSEBNI DIO'!E49+'POSEBNI DIO'!E162+'POSEBNI DIO'!E202+'POSEBNI DIO'!E223+'POSEBNI DIO'!E236</f>
        <v>238645.38</v>
      </c>
      <c r="E27" s="239">
        <f>'POSEBNI DIO'!F49+'POSEBNI DIO'!F162+'POSEBNI DIO'!F202+'POSEBNI DIO'!F223+'POSEBNI DIO'!F236</f>
        <v>238645.38</v>
      </c>
      <c r="F27" s="239">
        <f>'POSEBNI DIO'!G49+'POSEBNI DIO'!G162+'POSEBNI DIO'!G202+'POSEBNI DIO'!G223+'POSEBNI DIO'!G236</f>
        <v>238645.38</v>
      </c>
    </row>
    <row r="28" spans="1:7" x14ac:dyDescent="0.25">
      <c r="A28" s="24" t="s">
        <v>52</v>
      </c>
      <c r="B28" s="237">
        <f>B29</f>
        <v>113101.37999999999</v>
      </c>
      <c r="C28" s="237">
        <f t="shared" ref="C28" si="2">C29</f>
        <v>118600</v>
      </c>
      <c r="D28" s="237">
        <f>D29+D30+D31</f>
        <v>65000</v>
      </c>
      <c r="E28" s="237">
        <f t="shared" ref="E28:F28" si="3">E29+E30+E31</f>
        <v>65000</v>
      </c>
      <c r="F28" s="237">
        <f t="shared" si="3"/>
        <v>65000</v>
      </c>
    </row>
    <row r="29" spans="1:7" x14ac:dyDescent="0.25">
      <c r="A29" s="13" t="s">
        <v>53</v>
      </c>
      <c r="B29" s="239">
        <f>'POSEBNI DIO'!C284+'POSEBNI DIO'!C368</f>
        <v>113101.37999999999</v>
      </c>
      <c r="C29" s="239">
        <f>'POSEBNI DIO'!D284+'POSEBNI DIO'!D368</f>
        <v>118600</v>
      </c>
      <c r="D29" s="239">
        <f>'POSEBNI DIO'!E284+'POSEBNI DIO'!E368</f>
        <v>47000</v>
      </c>
      <c r="E29" s="239">
        <f>'POSEBNI DIO'!F284+'POSEBNI DIO'!F368</f>
        <v>47000</v>
      </c>
      <c r="F29" s="239">
        <f>'POSEBNI DIO'!G284+'POSEBNI DIO'!G368</f>
        <v>47000</v>
      </c>
    </row>
    <row r="30" spans="1:7" x14ac:dyDescent="0.25">
      <c r="A30" s="13" t="s">
        <v>511</v>
      </c>
      <c r="B30" s="245"/>
      <c r="C30" s="245"/>
      <c r="D30" s="245">
        <v>15000</v>
      </c>
      <c r="E30" s="245">
        <v>15000</v>
      </c>
      <c r="F30" s="245">
        <v>15000</v>
      </c>
    </row>
    <row r="31" spans="1:7" x14ac:dyDescent="0.25">
      <c r="A31" s="17" t="s">
        <v>512</v>
      </c>
      <c r="B31" s="239"/>
      <c r="C31" s="240"/>
      <c r="D31" s="240">
        <v>3000</v>
      </c>
      <c r="E31" s="240">
        <v>3000</v>
      </c>
      <c r="F31" s="240">
        <v>3000</v>
      </c>
    </row>
    <row r="32" spans="1:7" x14ac:dyDescent="0.25">
      <c r="A32" s="35" t="s">
        <v>49</v>
      </c>
      <c r="B32" s="246">
        <f>B33+B34</f>
        <v>2669018.4</v>
      </c>
      <c r="C32" s="246">
        <f>C33+C34</f>
        <v>3142485.21</v>
      </c>
      <c r="D32" s="246">
        <f>D33+D34</f>
        <v>3073204.62</v>
      </c>
      <c r="E32" s="246">
        <f>E33+E34</f>
        <v>3073204.62</v>
      </c>
      <c r="F32" s="246">
        <f>F33+F34</f>
        <v>3073804.62</v>
      </c>
    </row>
    <row r="33" spans="1:6" x14ac:dyDescent="0.25">
      <c r="A33" s="13" t="s">
        <v>509</v>
      </c>
      <c r="B33" s="245">
        <f>'POSEBNI DIO'!C89+'POSEBNI DIO'!C110+'POSEBNI DIO'!C136+'POSEBNI DIO'!C188</f>
        <v>54250.110000000008</v>
      </c>
      <c r="C33" s="245">
        <f>'POSEBNI DIO'!D89+'POSEBNI DIO'!D110+'POSEBNI DIO'!D136+'POSEBNI DIO'!D188</f>
        <v>75290.209999999992</v>
      </c>
      <c r="D33" s="245">
        <f>'POSEBNI DIO'!E89+'POSEBNI DIO'!E110+'POSEBNI DIO'!E136+'POSEBNI DIO'!E188</f>
        <v>50000</v>
      </c>
      <c r="E33" s="245">
        <f>'POSEBNI DIO'!F89+'POSEBNI DIO'!F110+'POSEBNI DIO'!F136+'POSEBNI DIO'!F188</f>
        <v>50000</v>
      </c>
      <c r="F33" s="245">
        <f>'POSEBNI DIO'!G89+'POSEBNI DIO'!G110+'POSEBNI DIO'!G136+'POSEBNI DIO'!G188</f>
        <v>50000</v>
      </c>
    </row>
    <row r="34" spans="1:6" x14ac:dyDescent="0.25">
      <c r="A34" s="293" t="s">
        <v>510</v>
      </c>
      <c r="B34" s="245">
        <f>'POSEBNI DIO'!C9+'POSEBNI DIO'!C262+'POSEBNI DIO'!C381</f>
        <v>2614768.29</v>
      </c>
      <c r="C34" s="245">
        <f>'POSEBNI DIO'!D9+'POSEBNI DIO'!D262+'POSEBNI DIO'!D381</f>
        <v>3067195</v>
      </c>
      <c r="D34" s="245">
        <f>'POSEBNI DIO'!E9+'POSEBNI DIO'!E262+'POSEBNI DIO'!E381+'POSEBNI DIO'!E392+'POSEBNI DIO'!E396</f>
        <v>3023204.62</v>
      </c>
      <c r="E34" s="245">
        <f>'POSEBNI DIO'!F9+'POSEBNI DIO'!F262+'POSEBNI DIO'!F381+'POSEBNI DIO'!F392+'POSEBNI DIO'!F396</f>
        <v>3023204.62</v>
      </c>
      <c r="F34" s="245">
        <f>'POSEBNI DIO'!G9+'POSEBNI DIO'!G262+'POSEBNI DIO'!G381+'POSEBNI DIO'!G392+'POSEBNI DIO'!G396</f>
        <v>3023804.62</v>
      </c>
    </row>
    <row r="35" spans="1:6" x14ac:dyDescent="0.25">
      <c r="A35" s="210"/>
      <c r="B35" s="247"/>
      <c r="C35" s="247"/>
      <c r="D35" s="247"/>
      <c r="E35" s="247"/>
      <c r="F35" s="247"/>
    </row>
  </sheetData>
  <mergeCells count="5">
    <mergeCell ref="A1:F1"/>
    <mergeCell ref="A3:F3"/>
    <mergeCell ref="A5:F5"/>
    <mergeCell ref="A7:F7"/>
    <mergeCell ref="A22:F22"/>
  </mergeCells>
  <pageMargins left="0.7" right="0.7" top="0.75" bottom="0.75" header="0.3" footer="0.3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workbookViewId="0">
      <selection sqref="A1:F1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304" t="s">
        <v>433</v>
      </c>
      <c r="B1" s="304"/>
      <c r="C1" s="304"/>
      <c r="D1" s="304"/>
      <c r="E1" s="304"/>
      <c r="F1" s="304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304" t="s">
        <v>24</v>
      </c>
      <c r="B3" s="304"/>
      <c r="C3" s="304"/>
      <c r="D3" s="304"/>
      <c r="E3" s="305"/>
      <c r="F3" s="305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304" t="s">
        <v>4</v>
      </c>
      <c r="B5" s="306"/>
      <c r="C5" s="306"/>
      <c r="D5" s="306"/>
      <c r="E5" s="306"/>
      <c r="F5" s="306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304" t="s">
        <v>14</v>
      </c>
      <c r="B7" s="324"/>
      <c r="C7" s="324"/>
      <c r="D7" s="324"/>
      <c r="E7" s="324"/>
      <c r="F7" s="324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0" t="s">
        <v>48</v>
      </c>
      <c r="B9" s="19" t="s">
        <v>439</v>
      </c>
      <c r="C9" s="20" t="s">
        <v>438</v>
      </c>
      <c r="D9" s="20" t="s">
        <v>440</v>
      </c>
      <c r="E9" s="20" t="s">
        <v>420</v>
      </c>
      <c r="F9" s="20" t="s">
        <v>441</v>
      </c>
    </row>
    <row r="10" spans="1:6" ht="15.75" customHeight="1" x14ac:dyDescent="0.25">
      <c r="A10" s="11" t="s">
        <v>15</v>
      </c>
      <c r="B10" s="8"/>
      <c r="C10" s="9"/>
      <c r="D10" s="9"/>
      <c r="E10" s="9"/>
      <c r="F10" s="9"/>
    </row>
    <row r="11" spans="1:6" ht="15.75" customHeight="1" x14ac:dyDescent="0.25">
      <c r="A11" s="11" t="s">
        <v>16</v>
      </c>
      <c r="B11" s="8"/>
      <c r="C11" s="9"/>
      <c r="D11" s="9"/>
      <c r="E11" s="9"/>
      <c r="F11" s="9"/>
    </row>
    <row r="12" spans="1:6" ht="25.5" x14ac:dyDescent="0.25">
      <c r="A12" s="17" t="s">
        <v>17</v>
      </c>
      <c r="B12" s="8"/>
      <c r="C12" s="9"/>
      <c r="D12" s="9"/>
      <c r="E12" s="9"/>
      <c r="F12" s="9"/>
    </row>
    <row r="13" spans="1:6" x14ac:dyDescent="0.25">
      <c r="A13" s="16" t="s">
        <v>18</v>
      </c>
      <c r="B13" s="8"/>
      <c r="C13" s="9"/>
      <c r="D13" s="9"/>
      <c r="E13" s="9"/>
      <c r="F13" s="9"/>
    </row>
    <row r="14" spans="1:6" x14ac:dyDescent="0.25">
      <c r="A14" s="11" t="s">
        <v>19</v>
      </c>
      <c r="B14" s="8"/>
      <c r="C14" s="9"/>
      <c r="D14" s="9"/>
      <c r="E14" s="9"/>
      <c r="F14" s="10"/>
    </row>
    <row r="15" spans="1:6" ht="25.5" x14ac:dyDescent="0.25">
      <c r="A15" s="18" t="s">
        <v>20</v>
      </c>
      <c r="B15" s="8"/>
      <c r="C15" s="9"/>
      <c r="D15" s="9"/>
      <c r="E15" s="9"/>
      <c r="F15" s="10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workbookViewId="0">
      <selection sqref="A1:H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304" t="s">
        <v>433</v>
      </c>
      <c r="B1" s="304"/>
      <c r="C1" s="304"/>
      <c r="D1" s="304"/>
      <c r="E1" s="304"/>
      <c r="F1" s="304"/>
      <c r="G1" s="304"/>
      <c r="H1" s="304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304" t="s">
        <v>24</v>
      </c>
      <c r="B3" s="304"/>
      <c r="C3" s="304"/>
      <c r="D3" s="304"/>
      <c r="E3" s="304"/>
      <c r="F3" s="304"/>
      <c r="G3" s="304"/>
      <c r="H3" s="304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304" t="s">
        <v>54</v>
      </c>
      <c r="B5" s="304"/>
      <c r="C5" s="304"/>
      <c r="D5" s="304"/>
      <c r="E5" s="304"/>
      <c r="F5" s="304"/>
      <c r="G5" s="304"/>
      <c r="H5" s="304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20" t="s">
        <v>5</v>
      </c>
      <c r="B7" s="19" t="s">
        <v>6</v>
      </c>
      <c r="C7" s="19" t="s">
        <v>36</v>
      </c>
      <c r="D7" s="19" t="s">
        <v>439</v>
      </c>
      <c r="E7" s="20" t="s">
        <v>438</v>
      </c>
      <c r="F7" s="20" t="s">
        <v>440</v>
      </c>
      <c r="G7" s="20" t="s">
        <v>420</v>
      </c>
      <c r="H7" s="20" t="s">
        <v>441</v>
      </c>
    </row>
    <row r="8" spans="1:8" x14ac:dyDescent="0.25">
      <c r="A8" s="33"/>
      <c r="B8" s="34"/>
      <c r="C8" s="32" t="s">
        <v>56</v>
      </c>
      <c r="D8" s="34"/>
      <c r="E8" s="33"/>
      <c r="F8" s="33"/>
      <c r="G8" s="33"/>
      <c r="H8" s="33"/>
    </row>
    <row r="9" spans="1:8" ht="25.5" x14ac:dyDescent="0.25">
      <c r="A9" s="11">
        <v>8</v>
      </c>
      <c r="B9" s="11"/>
      <c r="C9" s="11" t="s">
        <v>21</v>
      </c>
      <c r="D9" s="8"/>
      <c r="E9" s="9"/>
      <c r="F9" s="9"/>
      <c r="G9" s="9"/>
      <c r="H9" s="9"/>
    </row>
    <row r="10" spans="1:8" x14ac:dyDescent="0.25">
      <c r="A10" s="11"/>
      <c r="B10" s="15">
        <v>84</v>
      </c>
      <c r="C10" s="15" t="s">
        <v>28</v>
      </c>
      <c r="D10" s="8"/>
      <c r="E10" s="9"/>
      <c r="F10" s="9"/>
      <c r="G10" s="9"/>
      <c r="H10" s="9"/>
    </row>
    <row r="11" spans="1:8" x14ac:dyDescent="0.25">
      <c r="A11" s="11"/>
      <c r="B11" s="15"/>
      <c r="C11" s="36"/>
      <c r="D11" s="8"/>
      <c r="E11" s="9"/>
      <c r="F11" s="9"/>
      <c r="G11" s="9"/>
      <c r="H11" s="9"/>
    </row>
    <row r="12" spans="1:8" x14ac:dyDescent="0.25">
      <c r="A12" s="11"/>
      <c r="B12" s="15"/>
      <c r="C12" s="32" t="s">
        <v>59</v>
      </c>
      <c r="D12" s="8"/>
      <c r="E12" s="9"/>
      <c r="F12" s="9"/>
      <c r="G12" s="9"/>
      <c r="H12" s="9"/>
    </row>
    <row r="13" spans="1:8" ht="25.5" x14ac:dyDescent="0.25">
      <c r="A13" s="14">
        <v>5</v>
      </c>
      <c r="B13" s="14"/>
      <c r="C13" s="24" t="s">
        <v>22</v>
      </c>
      <c r="D13" s="8"/>
      <c r="E13" s="9"/>
      <c r="F13" s="9"/>
      <c r="G13" s="9"/>
      <c r="H13" s="9"/>
    </row>
    <row r="14" spans="1:8" ht="25.5" x14ac:dyDescent="0.25">
      <c r="A14" s="15"/>
      <c r="B14" s="15">
        <v>54</v>
      </c>
      <c r="C14" s="25" t="s">
        <v>29</v>
      </c>
      <c r="D14" s="8"/>
      <c r="E14" s="9"/>
      <c r="F14" s="9"/>
      <c r="G14" s="9"/>
      <c r="H14" s="10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sqref="A1:F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304" t="s">
        <v>432</v>
      </c>
      <c r="B1" s="304"/>
      <c r="C1" s="304"/>
      <c r="D1" s="304"/>
      <c r="E1" s="304"/>
      <c r="F1" s="304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304" t="s">
        <v>24</v>
      </c>
      <c r="B3" s="304"/>
      <c r="C3" s="304"/>
      <c r="D3" s="304"/>
      <c r="E3" s="304"/>
      <c r="F3" s="304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304" t="s">
        <v>55</v>
      </c>
      <c r="B5" s="304"/>
      <c r="C5" s="304"/>
      <c r="D5" s="304"/>
      <c r="E5" s="304"/>
      <c r="F5" s="304"/>
    </row>
    <row r="6" spans="1:6" ht="18" x14ac:dyDescent="0.25">
      <c r="A6" s="4"/>
      <c r="B6" s="4"/>
      <c r="C6" s="4"/>
      <c r="D6" s="4"/>
      <c r="E6" s="5"/>
      <c r="F6" s="5"/>
    </row>
    <row r="7" spans="1:6" ht="25.5" x14ac:dyDescent="0.25">
      <c r="A7" s="19" t="s">
        <v>48</v>
      </c>
      <c r="B7" s="19" t="s">
        <v>439</v>
      </c>
      <c r="C7" s="20" t="s">
        <v>438</v>
      </c>
      <c r="D7" s="20" t="s">
        <v>440</v>
      </c>
      <c r="E7" s="20" t="s">
        <v>420</v>
      </c>
      <c r="F7" s="20" t="s">
        <v>441</v>
      </c>
    </row>
    <row r="8" spans="1:6" x14ac:dyDescent="0.25">
      <c r="A8" s="11" t="s">
        <v>56</v>
      </c>
      <c r="B8" s="8"/>
      <c r="C8" s="9"/>
      <c r="D8" s="9"/>
      <c r="E8" s="9"/>
      <c r="F8" s="9"/>
    </row>
    <row r="9" spans="1:6" ht="25.5" x14ac:dyDescent="0.25">
      <c r="A9" s="11" t="s">
        <v>57</v>
      </c>
      <c r="B9" s="8"/>
      <c r="C9" s="9"/>
      <c r="D9" s="9"/>
      <c r="E9" s="9"/>
      <c r="F9" s="9"/>
    </row>
    <row r="10" spans="1:6" ht="25.5" x14ac:dyDescent="0.25">
      <c r="A10" s="17" t="s">
        <v>58</v>
      </c>
      <c r="B10" s="8"/>
      <c r="C10" s="9"/>
      <c r="D10" s="9"/>
      <c r="E10" s="9"/>
      <c r="F10" s="9"/>
    </row>
    <row r="11" spans="1:6" x14ac:dyDescent="0.25">
      <c r="A11" s="17"/>
      <c r="B11" s="8"/>
      <c r="C11" s="9"/>
      <c r="D11" s="9"/>
      <c r="E11" s="9"/>
      <c r="F11" s="9"/>
    </row>
    <row r="12" spans="1:6" x14ac:dyDescent="0.25">
      <c r="A12" s="11" t="s">
        <v>59</v>
      </c>
      <c r="B12" s="8"/>
      <c r="C12" s="9"/>
      <c r="D12" s="9"/>
      <c r="E12" s="9"/>
      <c r="F12" s="9"/>
    </row>
    <row r="13" spans="1:6" x14ac:dyDescent="0.25">
      <c r="A13" s="24" t="s">
        <v>50</v>
      </c>
      <c r="B13" s="8"/>
      <c r="C13" s="9"/>
      <c r="D13" s="9"/>
      <c r="E13" s="9"/>
      <c r="F13" s="9"/>
    </row>
    <row r="14" spans="1:6" x14ac:dyDescent="0.25">
      <c r="A14" s="13" t="s">
        <v>51</v>
      </c>
      <c r="B14" s="212">
        <v>0</v>
      </c>
      <c r="C14" s="213">
        <v>0</v>
      </c>
      <c r="D14" s="213">
        <v>0</v>
      </c>
      <c r="E14" s="213">
        <v>0</v>
      </c>
      <c r="F14" s="213">
        <v>0</v>
      </c>
    </row>
    <row r="15" spans="1:6" x14ac:dyDescent="0.25">
      <c r="A15" s="24" t="s">
        <v>52</v>
      </c>
      <c r="B15" s="8"/>
      <c r="C15" s="9"/>
      <c r="D15" s="9"/>
      <c r="E15" s="9"/>
      <c r="F15" s="10"/>
    </row>
    <row r="16" spans="1:6" x14ac:dyDescent="0.25">
      <c r="A16" s="13" t="s">
        <v>53</v>
      </c>
      <c r="B16" s="212">
        <v>0</v>
      </c>
      <c r="C16" s="213">
        <v>0</v>
      </c>
      <c r="D16" s="213">
        <v>0</v>
      </c>
      <c r="E16" s="213">
        <v>0</v>
      </c>
      <c r="F16" s="213">
        <v>0</v>
      </c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SAŽETAK</vt:lpstr>
      <vt:lpstr>List4</vt:lpstr>
      <vt:lpstr>List1</vt:lpstr>
      <vt:lpstr> Račun prihoda i rashoda</vt:lpstr>
      <vt:lpstr>List3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FINANCIJSKI PLAN 2026 - GRAD</vt:lpstr>
      <vt:lpstr>FINANCIJSKI PLAN 2026 - ŠO</vt:lpstr>
      <vt:lpstr>List2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2025-11-13T07:51:04Z</cp:lastPrinted>
  <dcterms:created xsi:type="dcterms:W3CDTF">2022-08-12T12:51:27Z</dcterms:created>
  <dcterms:modified xsi:type="dcterms:W3CDTF">2025-11-13T07:51:58Z</dcterms:modified>
</cp:coreProperties>
</file>