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20" activeTab="3"/>
  </bookViews>
  <sheets>
    <sheet name="OPĆI DIO" sheetId="1" r:id="rId1"/>
    <sheet name="PLAN PRIHODA" sheetId="2" r:id="rId2"/>
    <sheet name="PLAN RASHODA I IZDATAKA" sheetId="3" r:id="rId3"/>
    <sheet name="Financijski plan 2020." sheetId="4" r:id="rId4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PRIHODA'!$A$1:$H$48</definedName>
  </definedNames>
  <calcPr fullCalcOnLoad="1"/>
</workbook>
</file>

<file path=xl/sharedStrings.xml><?xml version="1.0" encoding="utf-8"?>
<sst xmlns="http://schemas.openxmlformats.org/spreadsheetml/2006/main" count="595" uniqueCount="334">
  <si>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</si>
  <si>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</si>
  <si>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</si>
  <si>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</si>
  <si>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</si>
  <si>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</si>
  <si>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</si>
  <si>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</si>
  <si>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</si>
  <si>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</si>
  <si>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</si>
  <si>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</si>
  <si>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</si>
  <si>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</si>
  <si>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</si>
  <si>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</si>
  <si>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</si>
  <si>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</si>
  <si>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</si>
  <si>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</si>
  <si>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</si>
  <si>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</si>
  <si>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</si>
  <si>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</si>
  <si>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</si>
  <si>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</si>
  <si>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</si>
  <si>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</si>
  <si>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</si>
  <si>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</si>
  <si>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</si>
  <si>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</si>
  <si>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</si>
  <si>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</si>
  <si>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</si>
  <si>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</si>
  <si>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</si>
  <si>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</si>
  <si>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</si>
  <si>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</si>
  <si>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</si>
  <si>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</si>
  <si>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</si>
  <si>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</si>
  <si>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</si>
  <si>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</si>
  <si>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</si>
  <si>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</si>
  <si>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</si>
  <si>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</si>
  <si>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</si>
  <si>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</si>
  <si>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</si>
  <si>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</si>
  <si>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</si>
  <si>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</si>
  <si>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</si>
  <si>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</si>
  <si>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</si>
  <si>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</si>
  <si>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</si>
  <si>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</si>
  <si>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</si>
  <si>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Rashodi za nabavu proizvedene dugotrajne imovine</t>
  </si>
  <si>
    <t xml:space="preserve"> DECENTRALIZIRANA SREDSTVA</t>
  </si>
  <si>
    <t>GRAD
- produženi
boravak</t>
  </si>
  <si>
    <t>VLASTITI I OSTALI</t>
  </si>
  <si>
    <t>63414</t>
  </si>
  <si>
    <t>Tekuće pomoći od HZMO-a, HZZ-a, HZZO-a</t>
  </si>
  <si>
    <t>63612</t>
  </si>
  <si>
    <t>63613</t>
  </si>
  <si>
    <t>Tekuće pomoći iz proračuna koji im nije nadležan</t>
  </si>
  <si>
    <t>63622</t>
  </si>
  <si>
    <t>63811</t>
  </si>
  <si>
    <t>Tek. pom. iz proračuna  temeljem prijenosa EU</t>
  </si>
  <si>
    <t>63812</t>
  </si>
  <si>
    <t>Tek. pom. iz proračuna  JLPRS temeljem prijenosa EU</t>
  </si>
  <si>
    <t>63813</t>
  </si>
  <si>
    <t>64132</t>
  </si>
  <si>
    <t>Kamate na depozite po viđenju</t>
  </si>
  <si>
    <t>64143</t>
  </si>
  <si>
    <t>Zatezne kamate iz obveznih odnosa i drugo-ugovori s roditeljima</t>
  </si>
  <si>
    <t>64229</t>
  </si>
  <si>
    <t>Ostali prihodi od zakupa i iznajmljivanja imovine</t>
  </si>
  <si>
    <t>65264</t>
  </si>
  <si>
    <t>66151</t>
  </si>
  <si>
    <t>66313</t>
  </si>
  <si>
    <t>Tekuće donacije od trgovačkih društava</t>
  </si>
  <si>
    <t>67111</t>
  </si>
  <si>
    <t>Prihodi iz proračuna grada-redovna djelatnost</t>
  </si>
  <si>
    <t>67121</t>
  </si>
  <si>
    <t>Prihodi za financiranje rashoda za nabavu nefin. Im.</t>
  </si>
  <si>
    <t>68311</t>
  </si>
  <si>
    <t>Ostali prihodi</t>
  </si>
  <si>
    <t xml:space="preserve"> </t>
  </si>
  <si>
    <t>UKUPNO 6</t>
  </si>
  <si>
    <t>72111</t>
  </si>
  <si>
    <t>Stambeni objekti za zaposlene</t>
  </si>
  <si>
    <t>UKUPNO 7</t>
  </si>
  <si>
    <t>92211</t>
  </si>
  <si>
    <t>Višak prihoda poslovanja</t>
  </si>
  <si>
    <t>UKUPNO 9</t>
  </si>
  <si>
    <t>SVEUKUPNO</t>
  </si>
  <si>
    <t>RASHODI</t>
  </si>
  <si>
    <t>31111</t>
  </si>
  <si>
    <t>Plaće za zaposlene</t>
  </si>
  <si>
    <t>Plaće za prekovremeni rad</t>
  </si>
  <si>
    <t>31212</t>
  </si>
  <si>
    <t>31213</t>
  </si>
  <si>
    <t xml:space="preserve">Darovi za djecu </t>
  </si>
  <si>
    <t>31215</t>
  </si>
  <si>
    <t>Naknade za bolest , invalidnost i smrtni slučaj</t>
  </si>
  <si>
    <t>31216</t>
  </si>
  <si>
    <t>Regres za godišnji odmor</t>
  </si>
  <si>
    <t>31219</t>
  </si>
  <si>
    <t>Božićnica</t>
  </si>
  <si>
    <t>31321</t>
  </si>
  <si>
    <t>Doprinosi za obvezno zdravstveno osiguranje</t>
  </si>
  <si>
    <t>32111</t>
  </si>
  <si>
    <t>Dnevnice za službeni put u zemlji</t>
  </si>
  <si>
    <t>32113</t>
  </si>
  <si>
    <t>Smještaj</t>
  </si>
  <si>
    <t>32115</t>
  </si>
  <si>
    <t>Naknade za prijevoz</t>
  </si>
  <si>
    <t>32116</t>
  </si>
  <si>
    <t>Naknade za službenom putu u inozemstvu</t>
  </si>
  <si>
    <t>32119</t>
  </si>
  <si>
    <t>32121</t>
  </si>
  <si>
    <t>Naknade za prijevoz na posao i s posla</t>
  </si>
  <si>
    <t>32131</t>
  </si>
  <si>
    <t>Seminari, savjetovanja</t>
  </si>
  <si>
    <t>32132</t>
  </si>
  <si>
    <t>Tečajevi i stručni ispiti</t>
  </si>
  <si>
    <t>32141</t>
  </si>
  <si>
    <t>Naknada za korištenje privatnog automobila u službene svrhe</t>
  </si>
  <si>
    <t>32211</t>
  </si>
  <si>
    <t>Uredski materijal</t>
  </si>
  <si>
    <t>32212</t>
  </si>
  <si>
    <t>Literatura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</si>
  <si>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</si>
  <si>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</si>
  <si>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</si>
  <si>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</si>
  <si>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</si>
  <si>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 (potrošni za djecu, mat. za krojačicu)</t>
  </si>
  <si>
    <t>32222</t>
  </si>
  <si>
    <t>Pomoćni i sanitetski materijal</t>
  </si>
  <si>
    <t>32224</t>
  </si>
  <si>
    <t>Namirnice</t>
  </si>
  <si>
    <t>32229</t>
  </si>
  <si>
    <t>Ostali materijal za školsku kuhinju</t>
  </si>
  <si>
    <t>32231</t>
  </si>
  <si>
    <t>Električna energija</t>
  </si>
  <si>
    <t>32233</t>
  </si>
  <si>
    <t>Plin</t>
  </si>
  <si>
    <t>32234</t>
  </si>
  <si>
    <t>Motorni benzin i dizel gorivo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</si>
  <si>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</si>
  <si>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</si>
  <si>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</si>
  <si>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</si>
  <si>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32244</t>
  </si>
  <si>
    <t>Ostali mater.</t>
  </si>
  <si>
    <t>32243</t>
  </si>
  <si>
    <t>Ostali mat. Za održavanje vozila</t>
  </si>
  <si>
    <t>32251</t>
  </si>
  <si>
    <t>Sitni inventar</t>
  </si>
  <si>
    <t>32252</t>
  </si>
  <si>
    <t>Auto gume</t>
  </si>
  <si>
    <t>32271</t>
  </si>
  <si>
    <t>Službena, radna i zaštitna odjeća i obuća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</si>
  <si>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</si>
  <si>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</si>
  <si>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</si>
  <si>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</si>
  <si>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</si>
  <si>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</si>
  <si>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</si>
  <si>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</si>
  <si>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</si>
  <si>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</si>
  <si>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</si>
  <si>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</si>
  <si>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</si>
  <si>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</si>
  <si>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32331</t>
  </si>
  <si>
    <t>Elektronski mediji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</si>
  <si>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</si>
  <si>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</si>
  <si>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</si>
  <si>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</si>
  <si>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</si>
  <si>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</si>
  <si>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</si>
  <si>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</si>
  <si>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</si>
  <si>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</si>
  <si>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32353</t>
  </si>
  <si>
    <t>Zakupnine i najamnine za opremu</t>
  </si>
  <si>
    <t>32354</t>
  </si>
  <si>
    <t>Licence</t>
  </si>
  <si>
    <t>32355</t>
  </si>
  <si>
    <t>Zakupnine i najamnine za prij. sred.</t>
  </si>
  <si>
    <t>32359</t>
  </si>
  <si>
    <t>Ostale zakupnine i najamnine</t>
  </si>
  <si>
    <t>32361</t>
  </si>
  <si>
    <t>Obvezni i preventivni zdravstveni pregledi zaposlenika</t>
  </si>
  <si>
    <t>32363</t>
  </si>
  <si>
    <t>Laboratorijske usluge</t>
  </si>
  <si>
    <t>32369</t>
  </si>
  <si>
    <t>Ostale zdravstvene usluge</t>
  </si>
  <si>
    <t>32371</t>
  </si>
  <si>
    <t>Autorski honorari</t>
  </si>
  <si>
    <t>32372</t>
  </si>
  <si>
    <t>Ugovori o djelu</t>
  </si>
  <si>
    <t>32373</t>
  </si>
  <si>
    <t>Usluge odvjetnika</t>
  </si>
  <si>
    <t>32379</t>
  </si>
  <si>
    <t>Ostale intelektualne usluge</t>
  </si>
  <si>
    <t>32381</t>
  </si>
  <si>
    <t>Usluge ažuriranja računalnih baza</t>
  </si>
  <si>
    <t>32389</t>
  </si>
  <si>
    <t>Ostale računalne usluge</t>
  </si>
  <si>
    <t>32391</t>
  </si>
  <si>
    <t>Grafičke i tiskarske usluge, usluge kopiranja i uvezivanja i slično</t>
  </si>
  <si>
    <t>32392</t>
  </si>
  <si>
    <t>Film i izrada fotografija</t>
  </si>
  <si>
    <t>32394</t>
  </si>
  <si>
    <t>Usluge pri registraciji prijevoznih sredstava</t>
  </si>
  <si>
    <t>32395</t>
  </si>
  <si>
    <t>Usluige čišćenja, pranja i sl.</t>
  </si>
  <si>
    <t>32396</t>
  </si>
  <si>
    <t>Usluge čuvanja imovine i osoba</t>
  </si>
  <si>
    <t>32399</t>
  </si>
  <si>
    <t>324112</t>
  </si>
  <si>
    <t>Naknade ostalih troškova-suf. prijevoza polaznika predškole</t>
  </si>
  <si>
    <t>32412</t>
  </si>
  <si>
    <t>Naknade ostalih troškova</t>
  </si>
  <si>
    <t>32921</t>
  </si>
  <si>
    <t>Premije osiguranja prijevoznih sredstava</t>
  </si>
  <si>
    <t>32922</t>
  </si>
  <si>
    <t>Premije osiguranja ostale imovine</t>
  </si>
  <si>
    <t>32931</t>
  </si>
  <si>
    <t>Reprezentacija</t>
  </si>
  <si>
    <t>32941</t>
  </si>
  <si>
    <t>Članarine</t>
  </si>
  <si>
    <t>32951</t>
  </si>
  <si>
    <t>Upravne i administrativne prist.</t>
  </si>
  <si>
    <t>32952</t>
  </si>
  <si>
    <t>Sudske pristojbe</t>
  </si>
  <si>
    <t>32959</t>
  </si>
  <si>
    <t>Ostale pristojbe i naknade</t>
  </si>
  <si>
    <t>32999</t>
  </si>
  <si>
    <t>Ostale nespomenuti rashodi</t>
  </si>
  <si>
    <t>34311</t>
  </si>
  <si>
    <t>Usluge banaka</t>
  </si>
  <si>
    <t>34312</t>
  </si>
  <si>
    <t>Usluge platnog prometa</t>
  </si>
  <si>
    <t>34333</t>
  </si>
  <si>
    <t>Zatezne kamate iz poslovnih odnosa</t>
  </si>
  <si>
    <t>37229</t>
  </si>
  <si>
    <t>Ostale naknade iz proračuna u naravi</t>
  </si>
  <si>
    <t>UKUPNO 3</t>
  </si>
  <si>
    <t>42211</t>
  </si>
  <si>
    <t>Računala i računalna oprema</t>
  </si>
  <si>
    <t>42212</t>
  </si>
  <si>
    <t>Namještaj</t>
  </si>
  <si>
    <t>42221</t>
  </si>
  <si>
    <t>Radio i tv prijemnici</t>
  </si>
  <si>
    <t>42231</t>
  </si>
  <si>
    <t>Oprema za grijanje,hlađenje</t>
  </si>
  <si>
    <t>42262</t>
  </si>
  <si>
    <t>Glazbeni instrumenti i oprema</t>
  </si>
  <si>
    <t>42272</t>
  </si>
  <si>
    <t>Strojevi</t>
  </si>
  <si>
    <t>42273</t>
  </si>
  <si>
    <t>Oprema</t>
  </si>
  <si>
    <t>42411</t>
  </si>
  <si>
    <t>Knjige u šk. Knjižnici</t>
  </si>
  <si>
    <t>424111</t>
  </si>
  <si>
    <t>Knjige u šk. Knjižnici - udžbenici</t>
  </si>
  <si>
    <t>42621</t>
  </si>
  <si>
    <t>Ulaganja u računalne programe</t>
  </si>
  <si>
    <t>UKUPNO 4</t>
  </si>
  <si>
    <t>RAZLIKA PRIHODI - RASHODI</t>
  </si>
  <si>
    <t>Ravnatelj:</t>
  </si>
  <si>
    <t>mr. Nikola Margetić</t>
  </si>
  <si>
    <t>_______________________________</t>
  </si>
  <si>
    <t>GRAD
školska kuhinja</t>
  </si>
  <si>
    <t>42129</t>
  </si>
  <si>
    <t>Ostali poslovni građevinski objekti</t>
  </si>
  <si>
    <t>34340</t>
  </si>
  <si>
    <t>Ostali nespomenuti financijski rashovi</t>
  </si>
  <si>
    <t>Naziv konta/Naziv programa</t>
  </si>
  <si>
    <r>
      <t xml:space="preserve">GRAD
 - </t>
    </r>
    <r>
      <rPr>
        <b/>
        <sz val="10"/>
        <color indexed="8"/>
        <rFont val="Arial Narrow"/>
        <family val="2"/>
      </rPr>
      <t>sinergija</t>
    </r>
    <r>
      <rPr>
        <sz val="10"/>
        <color indexed="8"/>
        <rFont val="Arial Narrow"/>
        <family val="2"/>
      </rPr>
      <t xml:space="preserve">
(pomoćnici)
šk.god.2019/20</t>
    </r>
  </si>
  <si>
    <r>
      <t xml:space="preserve">GRAD
</t>
    </r>
    <r>
      <rPr>
        <b/>
        <sz val="10"/>
        <color indexed="8"/>
        <rFont val="Arial Narrow"/>
        <family val="2"/>
      </rPr>
      <t>- sinergija</t>
    </r>
    <r>
      <rPr>
        <sz val="10"/>
        <color indexed="8"/>
        <rFont val="Arial Narrow"/>
        <family val="2"/>
      </rPr>
      <t xml:space="preserve">
(pomoćnici)
šk.god.2020/21</t>
    </r>
  </si>
  <si>
    <r>
      <t xml:space="preserve">GRAD
</t>
    </r>
    <r>
      <rPr>
        <b/>
        <sz val="10"/>
        <color indexed="8"/>
        <rFont val="Arial Narrow"/>
        <family val="2"/>
      </rPr>
      <t>- EU kuhinje</t>
    </r>
    <r>
      <rPr>
        <sz val="10"/>
        <color indexed="8"/>
        <rFont val="Arial Narrow"/>
        <family val="2"/>
      </rPr>
      <t xml:space="preserve">
šk.god.2019/20</t>
    </r>
  </si>
  <si>
    <r>
      <t xml:space="preserve">GRAD
</t>
    </r>
    <r>
      <rPr>
        <b/>
        <sz val="10"/>
        <color indexed="8"/>
        <rFont val="Arial Narrow"/>
        <family val="2"/>
      </rPr>
      <t>- EU kuhinje</t>
    </r>
    <r>
      <rPr>
        <sz val="10"/>
        <color indexed="8"/>
        <rFont val="Arial Narrow"/>
        <family val="2"/>
      </rPr>
      <t xml:space="preserve">
šk.god.2020/21</t>
    </r>
  </si>
  <si>
    <r>
      <t xml:space="preserve">GRAD 
- </t>
    </r>
    <r>
      <rPr>
        <b/>
        <sz val="10"/>
        <color indexed="8"/>
        <rFont val="Arial Narrow"/>
        <family val="2"/>
      </rPr>
      <t>shema šk. voća</t>
    </r>
  </si>
  <si>
    <t>RIZNICA PLAĆE</t>
  </si>
  <si>
    <t>31141</t>
  </si>
  <si>
    <t>Posebni uvjeti rada</t>
  </si>
  <si>
    <t>Jubilarne nagrade</t>
  </si>
  <si>
    <t>31214</t>
  </si>
  <si>
    <t>Otpremnine</t>
  </si>
  <si>
    <t>Ostali rashodi za sl.putovanja</t>
  </si>
  <si>
    <t>Predsjednica školskog odbora:</t>
  </si>
  <si>
    <t>Blaženka Rac</t>
  </si>
  <si>
    <t>IV. OSNOVNA ŠKOLA BJELOVAR</t>
  </si>
  <si>
    <t>Sufinanciranje cijene usluge, participacije i slično</t>
  </si>
  <si>
    <t>Ostali nespomenuti rashodi poslovanja</t>
  </si>
  <si>
    <t>372</t>
  </si>
  <si>
    <t>Ostale naknade građanima i kućanstvima u naravi</t>
  </si>
  <si>
    <t>37</t>
  </si>
  <si>
    <t>Naknade</t>
  </si>
  <si>
    <r>
      <t xml:space="preserve">GRAD
</t>
    </r>
    <r>
      <rPr>
        <b/>
        <sz val="10"/>
        <color indexed="8"/>
        <rFont val="Arial Narrow"/>
        <family val="2"/>
      </rPr>
      <t>Ul. u dug. imovinu</t>
    </r>
  </si>
  <si>
    <r>
      <t xml:space="preserve">GRAD
</t>
    </r>
    <r>
      <rPr>
        <b/>
        <sz val="10"/>
        <color indexed="8"/>
        <rFont val="Arial Narrow"/>
        <family val="2"/>
      </rPr>
      <t>MT</t>
    </r>
  </si>
  <si>
    <t>421</t>
  </si>
  <si>
    <t>422</t>
  </si>
  <si>
    <t>424</t>
  </si>
  <si>
    <t>426</t>
  </si>
  <si>
    <t>42</t>
  </si>
  <si>
    <t>Postrojenja i oprema</t>
  </si>
  <si>
    <t>Knjige, umjetnička djela  i ostale izložbene vrijednosti</t>
  </si>
  <si>
    <t>Nematerijalna proizvedena imovina</t>
  </si>
  <si>
    <t xml:space="preserve">Ostale nespomenute usluge </t>
  </si>
  <si>
    <t>PLAN 2020</t>
  </si>
  <si>
    <r>
      <t xml:space="preserve">S V E U K U P N O
</t>
    </r>
    <r>
      <rPr>
        <b/>
        <sz val="10"/>
        <color indexed="8"/>
        <rFont val="Arial Narrow"/>
        <family val="2"/>
      </rPr>
      <t>PLAN 2020</t>
    </r>
    <r>
      <rPr>
        <sz val="10"/>
        <color indexed="8"/>
        <rFont val="Arial Narrow"/>
        <family val="2"/>
      </rPr>
      <t xml:space="preserve">
</t>
    </r>
  </si>
  <si>
    <t xml:space="preserve">Ostali materijal za potrebe redovnog poslovanja </t>
  </si>
  <si>
    <t>U Bjelovaru, 28.10.2019.</t>
  </si>
  <si>
    <t xml:space="preserve">Prihodi od pruženih usluga </t>
  </si>
  <si>
    <t>Tek. pomoći iz dr. proračuna proračunskim korisnicima JLPRS</t>
  </si>
  <si>
    <t>Tek. pom.od prorač. korisnika drugog prorač. temeljem prijenosa EU</t>
  </si>
  <si>
    <t>Kapitalne pomoći iz drž. proračuna prorač. korisnicima proračuna JLPRS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</si>
</sst>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;[Red]#,##0.00"/>
    <numFmt numFmtId="179" formatCode="#,##0.00\ &quot;kn&quot;"/>
    <numFmt numFmtId="180" formatCode="[$-41A]d\.\ mmmm\ yyyy\."/>
    <numFmt numFmtId="181" formatCode="0.0"/>
    <numFmt numFmtId="182" formatCode="[$-41A]dd\.\ mmmm\ yyyy"/>
  </numFmts>
  <fonts count="9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sz val="11"/>
      <color indexed="8"/>
      <name val="MS Sans Serif"/>
      <family val="2"/>
    </font>
    <font>
      <sz val="10"/>
      <color indexed="8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sz val="12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2"/>
    </font>
    <font>
      <sz val="12"/>
      <color indexed="10"/>
      <name val="Arial Narrow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2"/>
      <color theme="1"/>
      <name val="Arial Narrow"/>
      <family val="2"/>
    </font>
    <font>
      <sz val="10"/>
      <color theme="1"/>
      <name val="MS Sans Serif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0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EFE7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70" fillId="44" borderId="7" applyNumberFormat="0" applyAlignment="0" applyProtection="0"/>
    <xf numFmtId="0" fontId="71" fillId="44" borderId="8" applyNumberFormat="0" applyAlignment="0" applyProtection="0"/>
    <xf numFmtId="0" fontId="15" fillId="0" borderId="9" applyNumberFormat="0" applyFill="0" applyAlignment="0" applyProtection="0"/>
    <xf numFmtId="0" fontId="72" fillId="4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7" fillId="46" borderId="0" applyNumberFormat="0" applyBorder="0" applyAlignment="0" applyProtection="0"/>
    <xf numFmtId="0" fontId="6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9" fillId="47" borderId="1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2" fillId="0" borderId="18" applyNumberFormat="0" applyFill="0" applyAlignment="0" applyProtection="0"/>
    <xf numFmtId="0" fontId="8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20" xfId="0" applyFont="1" applyBorder="1" applyAlignment="1" quotePrefix="1">
      <alignment horizontal="left" vertical="center" wrapText="1"/>
    </xf>
    <xf numFmtId="0" fontId="27" fillId="0" borderId="20" xfId="0" applyFont="1" applyBorder="1" applyAlignment="1" quotePrefix="1">
      <alignment horizontal="center" vertical="center" wrapText="1"/>
    </xf>
    <xf numFmtId="0" fontId="24" fillId="0" borderId="20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21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center" wrapText="1"/>
    </xf>
    <xf numFmtId="0" fontId="31" fillId="0" borderId="20" xfId="0" applyNumberFormat="1" applyFont="1" applyFill="1" applyBorder="1" applyAlignment="1" applyProtection="1" quotePrefix="1">
      <alignment horizontal="left"/>
      <protection/>
    </xf>
    <xf numFmtId="0" fontId="24" fillId="0" borderId="22" xfId="0" applyNumberFormat="1" applyFont="1" applyFill="1" applyBorder="1" applyAlignment="1" applyProtection="1">
      <alignment horizontal="center" wrapText="1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left"/>
    </xf>
    <xf numFmtId="3" fontId="31" fillId="7" borderId="22" xfId="0" applyNumberFormat="1" applyFont="1" applyFill="1" applyBorder="1" applyAlignment="1">
      <alignment horizontal="right"/>
    </xf>
    <xf numFmtId="3" fontId="31" fillId="7" borderId="22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1" fillId="0" borderId="22" xfId="0" applyNumberFormat="1" applyFont="1" applyFill="1" applyBorder="1" applyAlignment="1">
      <alignment horizontal="right"/>
    </xf>
    <xf numFmtId="3" fontId="31" fillId="50" borderId="21" xfId="0" applyNumberFormat="1" applyFont="1" applyFill="1" applyBorder="1" applyAlignment="1" quotePrefix="1">
      <alignment horizontal="right"/>
    </xf>
    <xf numFmtId="3" fontId="31" fillId="50" borderId="22" xfId="0" applyNumberFormat="1" applyFont="1" applyFill="1" applyBorder="1" applyAlignment="1" applyProtection="1">
      <alignment horizontal="right" wrapText="1"/>
      <protection/>
    </xf>
    <xf numFmtId="3" fontId="31" fillId="7" borderId="21" xfId="0" applyNumberFormat="1" applyFont="1" applyFill="1" applyBorder="1" applyAlignment="1" quotePrefix="1">
      <alignment horizontal="right"/>
    </xf>
    <xf numFmtId="3" fontId="32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8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 horizontal="center" vertical="center" wrapText="1"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4" fontId="40" fillId="0" borderId="22" xfId="0" applyNumberFormat="1" applyFont="1" applyBorder="1" applyAlignment="1">
      <alignment vertical="center"/>
    </xf>
    <xf numFmtId="4" fontId="40" fillId="0" borderId="0" xfId="0" applyNumberFormat="1" applyFont="1" applyAlignment="1">
      <alignment vertical="center"/>
    </xf>
    <xf numFmtId="4" fontId="39" fillId="51" borderId="22" xfId="0" applyNumberFormat="1" applyFont="1" applyFill="1" applyBorder="1" applyAlignment="1">
      <alignment vertical="center"/>
    </xf>
    <xf numFmtId="4" fontId="39" fillId="52" borderId="0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vertical="center"/>
    </xf>
    <xf numFmtId="4" fontId="38" fillId="52" borderId="0" xfId="0" applyNumberFormat="1" applyFont="1" applyFill="1" applyBorder="1" applyAlignment="1">
      <alignment vertical="center"/>
    </xf>
    <xf numFmtId="4" fontId="38" fillId="0" borderId="0" xfId="0" applyNumberFormat="1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0" fontId="38" fillId="52" borderId="0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/>
      <protection/>
    </xf>
    <xf numFmtId="4" fontId="87" fillId="51" borderId="22" xfId="0" applyNumberFormat="1" applyFont="1" applyFill="1" applyBorder="1" applyAlignment="1">
      <alignment vertical="center"/>
    </xf>
    <xf numFmtId="4" fontId="87" fillId="52" borderId="0" xfId="0" applyNumberFormat="1" applyFont="1" applyFill="1" applyBorder="1" applyAlignment="1">
      <alignment vertical="center"/>
    </xf>
    <xf numFmtId="0" fontId="88" fillId="0" borderId="0" xfId="0" applyNumberFormat="1" applyFont="1" applyFill="1" applyBorder="1" applyAlignment="1" applyProtection="1">
      <alignment/>
      <protection/>
    </xf>
    <xf numFmtId="0" fontId="89" fillId="52" borderId="0" xfId="0" applyNumberFormat="1" applyFont="1" applyFill="1" applyBorder="1" applyAlignment="1" applyProtection="1">
      <alignment/>
      <protection/>
    </xf>
    <xf numFmtId="4" fontId="38" fillId="50" borderId="22" xfId="0" applyNumberFormat="1" applyFont="1" applyFill="1" applyBorder="1" applyAlignment="1">
      <alignment vertical="center"/>
    </xf>
    <xf numFmtId="4" fontId="89" fillId="50" borderId="22" xfId="0" applyNumberFormat="1" applyFont="1" applyFill="1" applyBorder="1" applyAlignment="1">
      <alignment vertical="center"/>
    </xf>
    <xf numFmtId="4" fontId="89" fillId="52" borderId="22" xfId="0" applyNumberFormat="1" applyFont="1" applyFill="1" applyBorder="1" applyAlignment="1">
      <alignment vertical="center"/>
    </xf>
    <xf numFmtId="49" fontId="89" fillId="52" borderId="22" xfId="0" applyNumberFormat="1" applyFont="1" applyFill="1" applyBorder="1" applyAlignment="1">
      <alignment horizontal="center" vertical="center"/>
    </xf>
    <xf numFmtId="4" fontId="89" fillId="0" borderId="22" xfId="0" applyNumberFormat="1" applyFont="1" applyBorder="1" applyAlignment="1">
      <alignment vertical="center"/>
    </xf>
    <xf numFmtId="4" fontId="40" fillId="50" borderId="22" xfId="0" applyNumberFormat="1" applyFont="1" applyFill="1" applyBorder="1" applyAlignment="1">
      <alignment vertical="center"/>
    </xf>
    <xf numFmtId="0" fontId="44" fillId="52" borderId="0" xfId="0" applyNumberFormat="1" applyFont="1" applyFill="1" applyBorder="1" applyAlignment="1" applyProtection="1">
      <alignment/>
      <protection/>
    </xf>
    <xf numFmtId="4" fontId="38" fillId="53" borderId="22" xfId="0" applyNumberFormat="1" applyFont="1" applyFill="1" applyBorder="1" applyAlignment="1">
      <alignment vertical="center"/>
    </xf>
    <xf numFmtId="4" fontId="90" fillId="53" borderId="22" xfId="0" applyNumberFormat="1" applyFont="1" applyFill="1" applyBorder="1" applyAlignment="1">
      <alignment vertical="center"/>
    </xf>
    <xf numFmtId="4" fontId="89" fillId="53" borderId="22" xfId="0" applyNumberFormat="1" applyFont="1" applyFill="1" applyBorder="1" applyAlignment="1">
      <alignment vertical="center"/>
    </xf>
    <xf numFmtId="4" fontId="91" fillId="52" borderId="0" xfId="0" applyNumberFormat="1" applyFont="1" applyFill="1" applyAlignment="1">
      <alignment horizontal="center" vertical="center" wrapText="1"/>
    </xf>
    <xf numFmtId="4" fontId="41" fillId="0" borderId="22" xfId="0" applyNumberFormat="1" applyFont="1" applyBorder="1" applyAlignment="1">
      <alignment vertical="center" wrapText="1"/>
    </xf>
    <xf numFmtId="4" fontId="91" fillId="0" borderId="0" xfId="0" applyNumberFormat="1" applyFont="1" applyAlignment="1">
      <alignment horizontal="center" vertical="center" wrapText="1"/>
    </xf>
    <xf numFmtId="0" fontId="88" fillId="0" borderId="0" xfId="0" applyNumberFormat="1" applyFont="1" applyFill="1" applyBorder="1" applyAlignment="1" applyProtection="1">
      <alignment vertical="center"/>
      <protection/>
    </xf>
    <xf numFmtId="4" fontId="40" fillId="0" borderId="0" xfId="0" applyNumberFormat="1" applyFont="1" applyFill="1" applyBorder="1" applyAlignment="1" applyProtection="1">
      <alignment/>
      <protection/>
    </xf>
    <xf numFmtId="4" fontId="45" fillId="0" borderId="0" xfId="0" applyNumberFormat="1" applyFont="1" applyFill="1" applyBorder="1" applyAlignment="1" applyProtection="1">
      <alignment/>
      <protection/>
    </xf>
    <xf numFmtId="4" fontId="87" fillId="0" borderId="0" xfId="0" applyNumberFormat="1" applyFont="1" applyBorder="1" applyAlignment="1">
      <alignment vertical="center"/>
    </xf>
    <xf numFmtId="1" fontId="21" fillId="0" borderId="40" xfId="0" applyNumberFormat="1" applyFont="1" applyBorder="1" applyAlignment="1">
      <alignment horizontal="left" wrapText="1"/>
    </xf>
    <xf numFmtId="3" fontId="21" fillId="0" borderId="41" xfId="0" applyNumberFormat="1" applyFont="1" applyBorder="1" applyAlignment="1">
      <alignment horizontal="center" vertical="center" wrapText="1"/>
    </xf>
    <xf numFmtId="4" fontId="41" fillId="0" borderId="22" xfId="0" applyNumberFormat="1" applyFont="1" applyBorder="1" applyAlignment="1">
      <alignment horizontal="left" vertical="center" wrapText="1"/>
    </xf>
    <xf numFmtId="49" fontId="41" fillId="0" borderId="22" xfId="0" applyNumberFormat="1" applyFont="1" applyBorder="1" applyAlignment="1">
      <alignment horizontal="left" vertical="center" wrapText="1"/>
    </xf>
    <xf numFmtId="49" fontId="46" fillId="52" borderId="0" xfId="0" applyNumberFormat="1" applyFont="1" applyFill="1" applyBorder="1" applyAlignment="1">
      <alignment horizontal="left" vertical="center" wrapText="1"/>
    </xf>
    <xf numFmtId="4" fontId="41" fillId="0" borderId="22" xfId="0" applyNumberFormat="1" applyFont="1" applyBorder="1" applyAlignment="1">
      <alignment vertical="center" wrapText="1"/>
    </xf>
    <xf numFmtId="4" fontId="41" fillId="0" borderId="0" xfId="0" applyNumberFormat="1" applyFont="1" applyBorder="1" applyAlignment="1">
      <alignment vertical="center" wrapText="1"/>
    </xf>
    <xf numFmtId="0" fontId="47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4" fontId="49" fillId="0" borderId="0" xfId="0" applyNumberFormat="1" applyFont="1" applyBorder="1" applyAlignment="1">
      <alignment vertical="center" wrapText="1"/>
    </xf>
    <xf numFmtId="4" fontId="39" fillId="50" borderId="22" xfId="0" applyNumberFormat="1" applyFont="1" applyFill="1" applyBorder="1" applyAlignment="1">
      <alignment vertical="center"/>
    </xf>
    <xf numFmtId="4" fontId="87" fillId="50" borderId="22" xfId="0" applyNumberFormat="1" applyFont="1" applyFill="1" applyBorder="1" applyAlignment="1">
      <alignment vertical="center"/>
    </xf>
    <xf numFmtId="4" fontId="48" fillId="50" borderId="22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4" fontId="41" fillId="0" borderId="42" xfId="0" applyNumberFormat="1" applyFont="1" applyBorder="1" applyAlignment="1">
      <alignment vertical="center" wrapText="1"/>
    </xf>
    <xf numFmtId="4" fontId="41" fillId="52" borderId="42" xfId="0" applyNumberFormat="1" applyFont="1" applyFill="1" applyBorder="1" applyAlignment="1">
      <alignment vertical="center" wrapText="1"/>
    </xf>
    <xf numFmtId="4" fontId="46" fillId="52" borderId="42" xfId="0" applyNumberFormat="1" applyFont="1" applyFill="1" applyBorder="1" applyAlignment="1">
      <alignment vertical="center" wrapText="1"/>
    </xf>
    <xf numFmtId="4" fontId="39" fillId="54" borderId="22" xfId="0" applyNumberFormat="1" applyFont="1" applyFill="1" applyBorder="1" applyAlignment="1">
      <alignment vertical="center"/>
    </xf>
    <xf numFmtId="4" fontId="87" fillId="54" borderId="22" xfId="0" applyNumberFormat="1" applyFont="1" applyFill="1" applyBorder="1" applyAlignment="1">
      <alignment vertical="center"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 wrapText="1"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6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3" fontId="21" fillId="0" borderId="49" xfId="0" applyNumberFormat="1" applyFont="1" applyBorder="1" applyAlignment="1">
      <alignment horizontal="right"/>
    </xf>
    <xf numFmtId="3" fontId="21" fillId="0" borderId="50" xfId="0" applyNumberFormat="1" applyFont="1" applyBorder="1" applyAlignment="1">
      <alignment horizontal="right"/>
    </xf>
    <xf numFmtId="3" fontId="21" fillId="0" borderId="51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52" xfId="0" applyNumberFormat="1" applyFont="1" applyBorder="1" applyAlignment="1">
      <alignment vertical="center" wrapText="1"/>
    </xf>
    <xf numFmtId="3" fontId="21" fillId="0" borderId="53" xfId="0" applyNumberFormat="1" applyFont="1" applyBorder="1" applyAlignment="1">
      <alignment/>
    </xf>
    <xf numFmtId="3" fontId="21" fillId="0" borderId="53" xfId="0" applyNumberFormat="1" applyFont="1" applyBorder="1" applyAlignment="1">
      <alignment wrapText="1"/>
    </xf>
    <xf numFmtId="3" fontId="21" fillId="0" borderId="53" xfId="0" applyNumberFormat="1" applyFont="1" applyBorder="1" applyAlignment="1">
      <alignment vertical="center" wrapText="1"/>
    </xf>
    <xf numFmtId="3" fontId="21" fillId="0" borderId="54" xfId="0" applyNumberFormat="1" applyFont="1" applyBorder="1" applyAlignment="1">
      <alignment vertical="center" wrapText="1"/>
    </xf>
    <xf numFmtId="3" fontId="21" fillId="0" borderId="43" xfId="0" applyNumberFormat="1" applyFont="1" applyBorder="1" applyAlignment="1">
      <alignment vertical="center" wrapText="1"/>
    </xf>
    <xf numFmtId="3" fontId="21" fillId="0" borderId="44" xfId="0" applyNumberFormat="1" applyFont="1" applyBorder="1" applyAlignment="1">
      <alignment/>
    </xf>
    <xf numFmtId="3" fontId="21" fillId="0" borderId="44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 vertical="center" wrapText="1"/>
    </xf>
    <xf numFmtId="3" fontId="21" fillId="0" borderId="45" xfId="0" applyNumberFormat="1" applyFont="1" applyBorder="1" applyAlignment="1">
      <alignment vertical="center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49" fontId="46" fillId="52" borderId="42" xfId="0" applyNumberFormat="1" applyFont="1" applyFill="1" applyBorder="1" applyAlignment="1">
      <alignment horizontal="center" vertical="center"/>
    </xf>
    <xf numFmtId="43" fontId="38" fillId="52" borderId="42" xfId="0" applyNumberFormat="1" applyFont="1" applyFill="1" applyBorder="1" applyAlignment="1">
      <alignment vertical="center"/>
    </xf>
    <xf numFmtId="2" fontId="41" fillId="0" borderId="22" xfId="0" applyNumberFormat="1" applyFont="1" applyBorder="1" applyAlignment="1">
      <alignment horizontal="center" vertical="center"/>
    </xf>
    <xf numFmtId="2" fontId="41" fillId="0" borderId="22" xfId="0" applyNumberFormat="1" applyFont="1" applyBorder="1" applyAlignment="1">
      <alignment horizontal="center" vertical="center"/>
    </xf>
    <xf numFmtId="2" fontId="46" fillId="52" borderId="0" xfId="0" applyNumberFormat="1" applyFont="1" applyFill="1" applyBorder="1" applyAlignment="1">
      <alignment horizontal="left" vertical="center"/>
    </xf>
    <xf numFmtId="2" fontId="41" fillId="0" borderId="0" xfId="0" applyNumberFormat="1" applyFont="1" applyBorder="1" applyAlignment="1">
      <alignment horizontal="center" vertical="center"/>
    </xf>
    <xf numFmtId="2" fontId="47" fillId="0" borderId="0" xfId="0" applyNumberFormat="1" applyFont="1" applyFill="1" applyBorder="1" applyAlignment="1" applyProtection="1">
      <alignment/>
      <protection/>
    </xf>
    <xf numFmtId="2" fontId="42" fillId="0" borderId="0" xfId="0" applyNumberFormat="1" applyFont="1" applyFill="1" applyBorder="1" applyAlignment="1" applyProtection="1">
      <alignment/>
      <protection/>
    </xf>
    <xf numFmtId="43" fontId="22" fillId="0" borderId="42" xfId="0" applyNumberFormat="1" applyFont="1" applyFill="1" applyBorder="1" applyAlignment="1" applyProtection="1">
      <alignment/>
      <protection/>
    </xf>
    <xf numFmtId="43" fontId="22" fillId="52" borderId="42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4" fontId="38" fillId="52" borderId="22" xfId="0" applyNumberFormat="1" applyFont="1" applyFill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0" fontId="41" fillId="0" borderId="22" xfId="0" applyNumberFormat="1" applyFont="1" applyBorder="1" applyAlignment="1">
      <alignment horizontal="center" vertical="center"/>
    </xf>
    <xf numFmtId="1" fontId="41" fillId="0" borderId="22" xfId="0" applyNumberFormat="1" applyFont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5" fillId="7" borderId="20" xfId="0" applyNumberFormat="1" applyFont="1" applyFill="1" applyBorder="1" applyAlignment="1" applyProtection="1">
      <alignment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5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34" fillId="0" borderId="21" xfId="0" applyFont="1" applyFill="1" applyBorder="1" applyAlignment="1" quotePrefix="1">
      <alignment horizontal="left"/>
    </xf>
    <xf numFmtId="0" fontId="34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/>
    </xf>
    <xf numFmtId="0" fontId="34" fillId="7" borderId="21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1" fillId="50" borderId="21" xfId="0" applyNumberFormat="1" applyFont="1" applyFill="1" applyBorder="1" applyAlignment="1" applyProtection="1">
      <alignment horizontal="left" wrapText="1"/>
      <protection/>
    </xf>
    <xf numFmtId="0" fontId="31" fillId="50" borderId="20" xfId="0" applyNumberFormat="1" applyFont="1" applyFill="1" applyBorder="1" applyAlignment="1" applyProtection="1">
      <alignment horizontal="left" wrapText="1"/>
      <protection/>
    </xf>
    <xf numFmtId="0" fontId="31" fillId="50" borderId="55" xfId="0" applyNumberFormat="1" applyFont="1" applyFill="1" applyBorder="1" applyAlignment="1" applyProtection="1">
      <alignment horizontal="left" wrapText="1"/>
      <protection/>
    </xf>
    <xf numFmtId="0" fontId="31" fillId="7" borderId="21" xfId="0" applyNumberFormat="1" applyFont="1" applyFill="1" applyBorder="1" applyAlignment="1" applyProtection="1">
      <alignment horizontal="left" wrapText="1"/>
      <protection/>
    </xf>
    <xf numFmtId="0" fontId="31" fillId="7" borderId="20" xfId="0" applyNumberFormat="1" applyFont="1" applyFill="1" applyBorder="1" applyAlignment="1" applyProtection="1">
      <alignment horizontal="left" wrapText="1"/>
      <protection/>
    </xf>
    <xf numFmtId="0" fontId="31" fillId="7" borderId="55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34" fillId="0" borderId="56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25" fillId="0" borderId="59" xfId="0" applyNumberFormat="1" applyFont="1" applyFill="1" applyBorder="1" applyAlignment="1" applyProtection="1" quotePrefix="1">
      <alignment horizontal="left" wrapText="1"/>
      <protection/>
    </xf>
    <xf numFmtId="0" fontId="32" fillId="0" borderId="59" xfId="0" applyNumberFormat="1" applyFont="1" applyFill="1" applyBorder="1" applyAlignment="1" applyProtection="1">
      <alignment wrapText="1"/>
      <protection/>
    </xf>
    <xf numFmtId="49" fontId="39" fillId="54" borderId="22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91" fillId="0" borderId="59" xfId="0" applyNumberFormat="1" applyFont="1" applyBorder="1" applyAlignment="1">
      <alignment horizontal="center" vertical="center" wrapText="1"/>
    </xf>
    <xf numFmtId="49" fontId="91" fillId="0" borderId="59" xfId="0" applyNumberFormat="1" applyFont="1" applyBorder="1" applyAlignment="1">
      <alignment horizontal="center" vertical="center"/>
    </xf>
    <xf numFmtId="49" fontId="39" fillId="50" borderId="22" xfId="0" applyNumberFormat="1" applyFont="1" applyFill="1" applyBorder="1" applyAlignment="1">
      <alignment horizontal="center" vertical="center"/>
    </xf>
    <xf numFmtId="49" fontId="39" fillId="51" borderId="22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59" xfId="0" applyNumberFormat="1" applyFont="1" applyFill="1" applyBorder="1" applyAlignment="1" applyProtection="1">
      <alignment horizontal="center"/>
      <protection/>
    </xf>
    <xf numFmtId="0" fontId="22" fillId="0" borderId="59" xfId="0" applyNumberFormat="1" applyFont="1" applyFill="1" applyBorder="1" applyAlignment="1" applyProtection="1">
      <alignment horizontal="center" vertical="center"/>
      <protection/>
    </xf>
    <xf numFmtId="2" fontId="22" fillId="0" borderId="59" xfId="0" applyNumberFormat="1" applyFont="1" applyFill="1" applyBorder="1" applyAlignment="1" applyProtection="1">
      <alignment horizontal="center" vertical="center"/>
      <protection/>
    </xf>
    <xf numFmtId="0" fontId="22" fillId="35" borderId="22" xfId="0" applyNumberFormat="1" applyFont="1" applyFill="1" applyBorder="1" applyAlignment="1" applyProtection="1">
      <alignment horizontal="center" vertical="center" wrapText="1"/>
      <protection/>
    </xf>
    <xf numFmtId="0" fontId="22" fillId="35" borderId="20" xfId="0" applyNumberFormat="1" applyFont="1" applyFill="1" applyBorder="1" applyAlignment="1" applyProtection="1">
      <alignment horizontal="center" vertical="center" wrapText="1"/>
      <protection/>
    </xf>
    <xf numFmtId="2" fontId="22" fillId="35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60" xfId="0" applyNumberFormat="1" applyFont="1" applyFill="1" applyBorder="1" applyAlignment="1" applyProtection="1">
      <alignment horizontal="center"/>
      <protection/>
    </xf>
    <xf numFmtId="0" fontId="21" fillId="0" borderId="60" xfId="0" applyNumberFormat="1" applyFont="1" applyFill="1" applyBorder="1" applyAlignment="1" applyProtection="1">
      <alignment wrapText="1"/>
      <protection/>
    </xf>
    <xf numFmtId="43" fontId="21" fillId="0" borderId="60" xfId="0" applyNumberFormat="1" applyFont="1" applyFill="1" applyBorder="1" applyAlignment="1" applyProtection="1">
      <alignment/>
      <protection/>
    </xf>
    <xf numFmtId="0" fontId="22" fillId="0" borderId="42" xfId="0" applyNumberFormat="1" applyFont="1" applyFill="1" applyBorder="1" applyAlignment="1" applyProtection="1">
      <alignment horizontal="center"/>
      <protection/>
    </xf>
    <xf numFmtId="0" fontId="64" fillId="0" borderId="42" xfId="0" applyNumberFormat="1" applyFont="1" applyFill="1" applyBorder="1" applyAlignment="1" applyProtection="1">
      <alignment wrapText="1"/>
      <protection/>
    </xf>
    <xf numFmtId="0" fontId="21" fillId="0" borderId="42" xfId="0" applyNumberFormat="1" applyFont="1" applyFill="1" applyBorder="1" applyAlignment="1" applyProtection="1">
      <alignment wrapText="1"/>
      <protection/>
    </xf>
    <xf numFmtId="43" fontId="21" fillId="0" borderId="42" xfId="0" applyNumberFormat="1" applyFont="1" applyFill="1" applyBorder="1" applyAlignment="1" applyProtection="1">
      <alignment/>
      <protection/>
    </xf>
    <xf numFmtId="43" fontId="21" fillId="0" borderId="0" xfId="0" applyNumberFormat="1" applyFont="1" applyFill="1" applyBorder="1" applyAlignment="1" applyProtection="1">
      <alignment horizontal="center"/>
      <protection/>
    </xf>
    <xf numFmtId="0" fontId="22" fillId="0" borderId="42" xfId="0" applyNumberFormat="1" applyFont="1" applyFill="1" applyBorder="1" applyAlignment="1" applyProtection="1">
      <alignment horizontal="left"/>
      <protection/>
    </xf>
    <xf numFmtId="0" fontId="22" fillId="0" borderId="42" xfId="0" applyNumberFormat="1" applyFont="1" applyFill="1" applyBorder="1" applyAlignment="1" applyProtection="1">
      <alignment wrapText="1"/>
      <protection/>
    </xf>
    <xf numFmtId="43" fontId="22" fillId="0" borderId="0" xfId="0" applyNumberFormat="1" applyFont="1" applyFill="1" applyBorder="1" applyAlignment="1" applyProtection="1">
      <alignment horizontal="center"/>
      <protection/>
    </xf>
    <xf numFmtId="0" fontId="41" fillId="0" borderId="42" xfId="0" applyNumberFormat="1" applyFont="1" applyBorder="1" applyAlignment="1">
      <alignment horizontal="left" vertical="center"/>
    </xf>
    <xf numFmtId="4" fontId="21" fillId="0" borderId="0" xfId="0" applyNumberFormat="1" applyFont="1" applyFill="1" applyBorder="1" applyAlignment="1" applyProtection="1">
      <alignment/>
      <protection/>
    </xf>
    <xf numFmtId="49" fontId="41" fillId="0" borderId="42" xfId="0" applyNumberFormat="1" applyFont="1" applyBorder="1" applyAlignment="1">
      <alignment horizontal="left" vertical="center"/>
    </xf>
    <xf numFmtId="0" fontId="22" fillId="52" borderId="42" xfId="0" applyNumberFormat="1" applyFont="1" applyFill="1" applyBorder="1" applyAlignment="1" applyProtection="1">
      <alignment horizontal="center"/>
      <protection/>
    </xf>
    <xf numFmtId="0" fontId="22" fillId="52" borderId="42" xfId="0" applyNumberFormat="1" applyFont="1" applyFill="1" applyBorder="1" applyAlignment="1" applyProtection="1">
      <alignment wrapText="1"/>
      <protection/>
    </xf>
    <xf numFmtId="49" fontId="41" fillId="52" borderId="42" xfId="0" applyNumberFormat="1" applyFont="1" applyFill="1" applyBorder="1" applyAlignment="1">
      <alignment horizontal="left" vertical="center"/>
    </xf>
    <xf numFmtId="43" fontId="21" fillId="52" borderId="42" xfId="0" applyNumberFormat="1" applyFont="1" applyFill="1" applyBorder="1" applyAlignment="1" applyProtection="1">
      <alignment/>
      <protection/>
    </xf>
    <xf numFmtId="0" fontId="46" fillId="52" borderId="42" xfId="0" applyNumberFormat="1" applyFont="1" applyFill="1" applyBorder="1" applyAlignment="1">
      <alignment horizontal="center" vertical="center"/>
    </xf>
    <xf numFmtId="43" fontId="39" fillId="52" borderId="42" xfId="0" applyNumberFormat="1" applyFont="1" applyFill="1" applyBorder="1" applyAlignment="1">
      <alignment vertical="center"/>
    </xf>
    <xf numFmtId="49" fontId="41" fillId="52" borderId="42" xfId="0" applyNumberFormat="1" applyFont="1" applyFill="1" applyBorder="1" applyAlignment="1">
      <alignment horizontal="center" vertical="center"/>
    </xf>
    <xf numFmtId="49" fontId="46" fillId="0" borderId="42" xfId="0" applyNumberFormat="1" applyFont="1" applyBorder="1" applyAlignment="1">
      <alignment horizontal="center" vertical="center"/>
    </xf>
    <xf numFmtId="4" fontId="46" fillId="0" borderId="42" xfId="0" applyNumberFormat="1" applyFont="1" applyBorder="1" applyAlignment="1">
      <alignment vertical="center" wrapText="1"/>
    </xf>
    <xf numFmtId="0" fontId="22" fillId="0" borderId="0" xfId="0" applyNumberFormat="1" applyFont="1" applyFill="1" applyBorder="1" applyAlignment="1" applyProtection="1">
      <alignment wrapText="1"/>
      <protection/>
    </xf>
    <xf numFmtId="43" fontId="21" fillId="0" borderId="0" xfId="0" applyNumberFormat="1" applyFont="1" applyFill="1" applyBorder="1" applyAlignment="1" applyProtection="1">
      <alignment/>
      <protection/>
    </xf>
    <xf numFmtId="43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43" fontId="22" fillId="35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60" xfId="0" applyNumberFormat="1" applyFont="1" applyFill="1" applyBorder="1" applyAlignment="1" applyProtection="1">
      <alignment horizontal="center"/>
      <protection/>
    </xf>
    <xf numFmtId="43" fontId="21" fillId="0" borderId="61" xfId="0" applyNumberFormat="1" applyFont="1" applyFill="1" applyBorder="1" applyAlignment="1" applyProtection="1">
      <alignment/>
      <protection/>
    </xf>
    <xf numFmtId="0" fontId="21" fillId="0" borderId="61" xfId="0" applyNumberFormat="1" applyFont="1" applyFill="1" applyBorder="1" applyAlignment="1" applyProtection="1">
      <alignment horizontal="center"/>
      <protection/>
    </xf>
    <xf numFmtId="0" fontId="64" fillId="0" borderId="61" xfId="0" applyNumberFormat="1" applyFont="1" applyFill="1" applyBorder="1" applyAlignment="1" applyProtection="1">
      <alignment wrapText="1"/>
      <protection/>
    </xf>
    <xf numFmtId="43" fontId="21" fillId="0" borderId="62" xfId="0" applyNumberFormat="1" applyFont="1" applyFill="1" applyBorder="1" applyAlignment="1" applyProtection="1">
      <alignment/>
      <protection/>
    </xf>
    <xf numFmtId="0" fontId="21" fillId="0" borderId="62" xfId="0" applyNumberFormat="1" applyFont="1" applyFill="1" applyBorder="1" applyAlignment="1" applyProtection="1">
      <alignment horizontal="center"/>
      <protection/>
    </xf>
    <xf numFmtId="0" fontId="21" fillId="0" borderId="62" xfId="0" applyNumberFormat="1" applyFont="1" applyFill="1" applyBorder="1" applyAlignment="1" applyProtection="1">
      <alignment wrapText="1"/>
      <protection/>
    </xf>
    <xf numFmtId="43" fontId="22" fillId="0" borderId="62" xfId="0" applyNumberFormat="1" applyFont="1" applyFill="1" applyBorder="1" applyAlignment="1" applyProtection="1">
      <alignment/>
      <protection/>
    </xf>
    <xf numFmtId="0" fontId="22" fillId="0" borderId="62" xfId="0" applyNumberFormat="1" applyFont="1" applyFill="1" applyBorder="1" applyAlignment="1" applyProtection="1">
      <alignment horizontal="left"/>
      <protection/>
    </xf>
    <xf numFmtId="0" fontId="22" fillId="0" borderId="62" xfId="0" applyNumberFormat="1" applyFont="1" applyFill="1" applyBorder="1" applyAlignment="1" applyProtection="1">
      <alignment wrapText="1"/>
      <protection/>
    </xf>
    <xf numFmtId="0" fontId="22" fillId="0" borderId="62" xfId="0" applyNumberFormat="1" applyFont="1" applyFill="1" applyBorder="1" applyAlignment="1" applyProtection="1">
      <alignment horizontal="center"/>
      <protection/>
    </xf>
    <xf numFmtId="43" fontId="21" fillId="0" borderId="63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/>
      <protection/>
    </xf>
    <xf numFmtId="0" fontId="65" fillId="35" borderId="0" xfId="0" applyNumberFormat="1" applyFont="1" applyFill="1" applyBorder="1" applyAlignment="1" applyProtection="1">
      <alignment/>
      <protection/>
    </xf>
    <xf numFmtId="2" fontId="65" fillId="35" borderId="0" xfId="0" applyNumberFormat="1" applyFont="1" applyFill="1" applyBorder="1" applyAlignment="1" applyProtection="1">
      <alignment/>
      <protection/>
    </xf>
    <xf numFmtId="0" fontId="66" fillId="35" borderId="0" xfId="0" applyNumberFormat="1" applyFont="1" applyFill="1" applyBorder="1" applyAlignment="1" applyProtection="1">
      <alignment horizontal="center"/>
      <protection/>
    </xf>
    <xf numFmtId="0" fontId="65" fillId="35" borderId="0" xfId="0" applyNumberFormat="1" applyFont="1" applyFill="1" applyBorder="1" applyAlignment="1" applyProtection="1">
      <alignment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20175"/>
          <a:ext cx="1047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20175"/>
          <a:ext cx="1047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80" zoomScaleSheetLayoutView="80" zoomScalePageLayoutView="0" workbookViewId="0" topLeftCell="A1">
      <selection activeCell="H17" sqref="H17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851562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86"/>
      <c r="B2" s="186"/>
      <c r="C2" s="186"/>
      <c r="D2" s="186"/>
      <c r="E2" s="186"/>
      <c r="F2" s="186"/>
      <c r="G2" s="186"/>
      <c r="H2" s="186"/>
    </row>
    <row r="3" spans="1:8" ht="48" customHeight="1">
      <c r="A3" s="187" t="s">
        <v>50</v>
      </c>
      <c r="B3" s="187"/>
      <c r="C3" s="187"/>
      <c r="D3" s="187"/>
      <c r="E3" s="187"/>
      <c r="F3" s="187"/>
      <c r="G3" s="187"/>
      <c r="H3" s="187"/>
    </row>
    <row r="4" spans="1:8" s="45" customFormat="1" ht="26.25" customHeight="1">
      <c r="A4" s="187" t="s">
        <v>34</v>
      </c>
      <c r="B4" s="187"/>
      <c r="C4" s="187"/>
      <c r="D4" s="187"/>
      <c r="E4" s="187"/>
      <c r="F4" s="187"/>
      <c r="G4" s="188"/>
      <c r="H4" s="188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47</v>
      </c>
      <c r="G6" s="52" t="s">
        <v>48</v>
      </c>
      <c r="H6" s="53" t="s">
        <v>49</v>
      </c>
      <c r="I6" s="54"/>
    </row>
    <row r="7" spans="1:9" ht="27.75" customHeight="1">
      <c r="A7" s="189" t="s">
        <v>35</v>
      </c>
      <c r="B7" s="190"/>
      <c r="C7" s="190"/>
      <c r="D7" s="190"/>
      <c r="E7" s="191"/>
      <c r="F7" s="64">
        <f>F8+F9</f>
        <v>13173473.19</v>
      </c>
      <c r="G7" s="64">
        <f>G8+G9</f>
        <v>12684553</v>
      </c>
      <c r="H7" s="64">
        <f>+H8+H9</f>
        <v>12684553</v>
      </c>
      <c r="I7" s="62"/>
    </row>
    <row r="8" spans="1:8" ht="22.5" customHeight="1">
      <c r="A8" s="192" t="s">
        <v>0</v>
      </c>
      <c r="B8" s="193"/>
      <c r="C8" s="193"/>
      <c r="D8" s="193"/>
      <c r="E8" s="194"/>
      <c r="F8" s="67">
        <f>'Financijski plan 2020.'!P18</f>
        <v>13172273.19</v>
      </c>
      <c r="G8" s="67">
        <v>12683353</v>
      </c>
      <c r="H8" s="67">
        <v>12683353</v>
      </c>
    </row>
    <row r="9" spans="1:8" ht="22.5" customHeight="1">
      <c r="A9" s="195" t="s">
        <v>37</v>
      </c>
      <c r="B9" s="194"/>
      <c r="C9" s="194"/>
      <c r="D9" s="194"/>
      <c r="E9" s="194"/>
      <c r="F9" s="67">
        <f>'Financijski plan 2020.'!P20</f>
        <v>1200</v>
      </c>
      <c r="G9" s="67">
        <v>1200</v>
      </c>
      <c r="H9" s="67">
        <v>1200</v>
      </c>
    </row>
    <row r="10" spans="1:8" ht="22.5" customHeight="1">
      <c r="A10" s="63" t="s">
        <v>36</v>
      </c>
      <c r="B10" s="66"/>
      <c r="C10" s="66"/>
      <c r="D10" s="66"/>
      <c r="E10" s="66"/>
      <c r="F10" s="64">
        <f>+F11+F12</f>
        <v>13223473.19</v>
      </c>
      <c r="G10" s="64">
        <f>+G11+G12</f>
        <v>12734553</v>
      </c>
      <c r="H10" s="64">
        <f>+H11+H12</f>
        <v>12734553</v>
      </c>
    </row>
    <row r="11" spans="1:10" ht="22.5" customHeight="1">
      <c r="A11" s="196" t="s">
        <v>1</v>
      </c>
      <c r="B11" s="193"/>
      <c r="C11" s="193"/>
      <c r="D11" s="193"/>
      <c r="E11" s="197"/>
      <c r="F11" s="67">
        <f>'Financijski plan 2020.'!P110</f>
        <v>12891523.19</v>
      </c>
      <c r="G11" s="67">
        <v>12402603</v>
      </c>
      <c r="H11" s="67">
        <v>12402603</v>
      </c>
      <c r="I11" s="35"/>
      <c r="J11" s="35"/>
    </row>
    <row r="12" spans="1:10" ht="22.5" customHeight="1">
      <c r="A12" s="198" t="s">
        <v>41</v>
      </c>
      <c r="B12" s="194"/>
      <c r="C12" s="194"/>
      <c r="D12" s="194"/>
      <c r="E12" s="194"/>
      <c r="F12" s="55">
        <f>'Financijski plan 2020.'!P122</f>
        <v>331950</v>
      </c>
      <c r="G12" s="55">
        <v>331950</v>
      </c>
      <c r="H12" s="55">
        <v>331950</v>
      </c>
      <c r="I12" s="35"/>
      <c r="J12" s="35"/>
    </row>
    <row r="13" spans="1:10" ht="22.5" customHeight="1">
      <c r="A13" s="199" t="s">
        <v>2</v>
      </c>
      <c r="B13" s="190"/>
      <c r="C13" s="190"/>
      <c r="D13" s="190"/>
      <c r="E13" s="190"/>
      <c r="F13" s="65">
        <f>+F7-F10</f>
        <v>-50000</v>
      </c>
      <c r="G13" s="65"/>
      <c r="H13" s="65"/>
      <c r="J13" s="35"/>
    </row>
    <row r="14" spans="1:8" ht="25.5" customHeight="1">
      <c r="A14" s="187"/>
      <c r="B14" s="200"/>
      <c r="C14" s="200"/>
      <c r="D14" s="200"/>
      <c r="E14" s="200"/>
      <c r="F14" s="201"/>
      <c r="G14" s="201"/>
      <c r="H14" s="201"/>
    </row>
    <row r="15" spans="1:10" ht="27.75" customHeight="1">
      <c r="A15" s="48"/>
      <c r="B15" s="49"/>
      <c r="C15" s="49"/>
      <c r="D15" s="50"/>
      <c r="E15" s="51"/>
      <c r="F15" s="52" t="s">
        <v>47</v>
      </c>
      <c r="G15" s="52" t="s">
        <v>48</v>
      </c>
      <c r="H15" s="53" t="s">
        <v>49</v>
      </c>
      <c r="J15" s="35"/>
    </row>
    <row r="16" spans="1:10" ht="30.75" customHeight="1">
      <c r="A16" s="202" t="s">
        <v>42</v>
      </c>
      <c r="B16" s="203"/>
      <c r="C16" s="203"/>
      <c r="D16" s="203"/>
      <c r="E16" s="204"/>
      <c r="F16" s="68">
        <v>50000</v>
      </c>
      <c r="G16" s="68"/>
      <c r="H16" s="69"/>
      <c r="J16" s="35"/>
    </row>
    <row r="17" spans="1:10" ht="34.5" customHeight="1">
      <c r="A17" s="205" t="s">
        <v>43</v>
      </c>
      <c r="B17" s="206"/>
      <c r="C17" s="206"/>
      <c r="D17" s="206"/>
      <c r="E17" s="207"/>
      <c r="F17" s="70">
        <v>50000</v>
      </c>
      <c r="G17" s="70"/>
      <c r="H17" s="65"/>
      <c r="J17" s="35"/>
    </row>
    <row r="18" spans="1:10" s="40" customFormat="1" ht="25.5" customHeight="1">
      <c r="A18" s="210"/>
      <c r="B18" s="200"/>
      <c r="C18" s="200"/>
      <c r="D18" s="200"/>
      <c r="E18" s="200"/>
      <c r="F18" s="201"/>
      <c r="G18" s="201"/>
      <c r="H18" s="201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47</v>
      </c>
      <c r="G19" s="52" t="s">
        <v>48</v>
      </c>
      <c r="H19" s="53" t="s">
        <v>49</v>
      </c>
      <c r="J19" s="71"/>
      <c r="K19" s="71"/>
    </row>
    <row r="20" spans="1:10" s="40" customFormat="1" ht="22.5" customHeight="1">
      <c r="A20" s="192" t="s">
        <v>3</v>
      </c>
      <c r="B20" s="193"/>
      <c r="C20" s="193"/>
      <c r="D20" s="193"/>
      <c r="E20" s="193"/>
      <c r="F20" s="55"/>
      <c r="G20" s="55"/>
      <c r="H20" s="55"/>
      <c r="J20" s="71"/>
    </row>
    <row r="21" spans="1:8" s="40" customFormat="1" ht="33.75" customHeight="1">
      <c r="A21" s="192" t="s">
        <v>4</v>
      </c>
      <c r="B21" s="193"/>
      <c r="C21" s="193"/>
      <c r="D21" s="193"/>
      <c r="E21" s="193"/>
      <c r="F21" s="55"/>
      <c r="G21" s="55"/>
      <c r="H21" s="55"/>
    </row>
    <row r="22" spans="1:11" s="40" customFormat="1" ht="22.5" customHeight="1">
      <c r="A22" s="199" t="s">
        <v>5</v>
      </c>
      <c r="B22" s="190"/>
      <c r="C22" s="190"/>
      <c r="D22" s="190"/>
      <c r="E22" s="190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10"/>
      <c r="B23" s="200"/>
      <c r="C23" s="200"/>
      <c r="D23" s="200"/>
      <c r="E23" s="200"/>
      <c r="F23" s="201"/>
      <c r="G23" s="201"/>
      <c r="H23" s="201"/>
    </row>
    <row r="24" spans="1:8" s="40" customFormat="1" ht="22.5" customHeight="1">
      <c r="A24" s="196" t="s">
        <v>6</v>
      </c>
      <c r="B24" s="193"/>
      <c r="C24" s="193"/>
      <c r="D24" s="193"/>
      <c r="E24" s="193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6"/>
      <c r="B25" s="47"/>
      <c r="C25" s="47"/>
      <c r="D25" s="47"/>
      <c r="E25" s="47"/>
    </row>
    <row r="26" spans="1:8" ht="42" customHeight="1">
      <c r="A26" s="208" t="s">
        <v>44</v>
      </c>
      <c r="B26" s="209"/>
      <c r="C26" s="209"/>
      <c r="D26" s="209"/>
      <c r="E26" s="209"/>
      <c r="F26" s="209"/>
      <c r="G26" s="209"/>
      <c r="H26" s="209"/>
    </row>
    <row r="27" ht="12.75">
      <c r="E27" s="73" t="s">
        <v>94</v>
      </c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H173"/>
  <sheetViews>
    <sheetView view="pageBreakPreview" zoomScale="90" zoomScaleSheetLayoutView="90" zoomScalePageLayoutView="0" workbookViewId="0" topLeftCell="A22">
      <selection activeCell="C31" sqref="C31"/>
    </sheetView>
  </sheetViews>
  <sheetFormatPr defaultColWidth="11.421875" defaultRowHeight="12.75"/>
  <cols>
    <col min="1" max="1" width="16.00390625" style="10" customWidth="1"/>
    <col min="2" max="3" width="17.57421875" style="10" customWidth="1"/>
    <col min="4" max="4" width="17.57421875" style="41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87" t="s">
        <v>7</v>
      </c>
      <c r="B1" s="187"/>
      <c r="C1" s="187"/>
      <c r="D1" s="187"/>
      <c r="E1" s="187"/>
      <c r="F1" s="187"/>
      <c r="G1" s="187"/>
      <c r="H1" s="187"/>
    </row>
    <row r="2" spans="1:8" s="1" customFormat="1" ht="13.5" thickBot="1">
      <c r="A2" s="6"/>
      <c r="H2" s="7" t="s">
        <v>8</v>
      </c>
    </row>
    <row r="3" spans="1:8" s="1" customFormat="1" ht="26.25" customHeight="1" thickBot="1">
      <c r="A3" s="58" t="s">
        <v>9</v>
      </c>
      <c r="B3" s="214" t="s">
        <v>39</v>
      </c>
      <c r="C3" s="215"/>
      <c r="D3" s="215"/>
      <c r="E3" s="215"/>
      <c r="F3" s="215"/>
      <c r="G3" s="215"/>
      <c r="H3" s="216"/>
    </row>
    <row r="4" spans="1:8" s="1" customFormat="1" ht="90" thickBot="1">
      <c r="A4" s="59" t="s">
        <v>60</v>
      </c>
      <c r="B4" s="75" t="s">
        <v>10</v>
      </c>
      <c r="C4" s="76" t="s">
        <v>11</v>
      </c>
      <c r="D4" s="76" t="s">
        <v>12</v>
      </c>
      <c r="E4" s="76" t="s">
        <v>13</v>
      </c>
      <c r="F4" s="76" t="s">
        <v>14</v>
      </c>
      <c r="G4" s="76" t="s">
        <v>38</v>
      </c>
      <c r="H4" s="77" t="s">
        <v>16</v>
      </c>
    </row>
    <row r="5" spans="1:8" s="1" customFormat="1" ht="12" customHeight="1">
      <c r="A5" s="123">
        <v>636</v>
      </c>
      <c r="B5" s="143"/>
      <c r="C5" s="144"/>
      <c r="D5" s="145">
        <f>'Financijski plan 2020.'!M3+'Financijski plan 2020.'!M4+'Financijski plan 2020.'!M5+'Financijski plan 2020.'!L6</f>
        <v>120300</v>
      </c>
      <c r="E5" s="146">
        <f>'Financijski plan 2020.'!N3</f>
        <v>10086000</v>
      </c>
      <c r="F5" s="146"/>
      <c r="G5" s="147"/>
      <c r="H5" s="124"/>
    </row>
    <row r="6" spans="1:8" s="1" customFormat="1" ht="12" customHeight="1">
      <c r="A6" s="123">
        <v>638</v>
      </c>
      <c r="B6" s="143"/>
      <c r="C6" s="144"/>
      <c r="D6" s="145">
        <f>'Financijski plan 2020.'!D7+'Financijski plan 2020.'!E7+'Financijski plan 2020.'!F7+'Financijski plan 2020.'!G7+'Financijski plan 2020.'!H7+'Financijski plan 2020.'!L7</f>
        <v>491300</v>
      </c>
      <c r="E6" s="146"/>
      <c r="F6" s="146"/>
      <c r="G6" s="147"/>
      <c r="H6" s="124"/>
    </row>
    <row r="7" spans="1:8" s="1" customFormat="1" ht="12" customHeight="1">
      <c r="A7" s="123">
        <v>641</v>
      </c>
      <c r="B7" s="143"/>
      <c r="C7" s="144">
        <f>'Financijski plan 2020.'!M9</f>
        <v>9500</v>
      </c>
      <c r="D7" s="145"/>
      <c r="E7" s="146"/>
      <c r="F7" s="146"/>
      <c r="G7" s="147"/>
      <c r="H7" s="124"/>
    </row>
    <row r="8" spans="1:8" s="1" customFormat="1" ht="12" customHeight="1">
      <c r="A8" s="123">
        <v>642</v>
      </c>
      <c r="B8" s="143"/>
      <c r="C8" s="144">
        <f>'Financijski plan 2020.'!M11</f>
        <v>85000</v>
      </c>
      <c r="D8" s="145"/>
      <c r="E8" s="146"/>
      <c r="F8" s="146"/>
      <c r="G8" s="147"/>
      <c r="H8" s="124"/>
    </row>
    <row r="9" spans="1:8" s="1" customFormat="1" ht="12" customHeight="1">
      <c r="A9" s="123">
        <v>651</v>
      </c>
      <c r="B9" s="143"/>
      <c r="C9" s="144"/>
      <c r="D9" s="145"/>
      <c r="E9" s="146"/>
      <c r="F9" s="146"/>
      <c r="G9" s="147"/>
      <c r="H9" s="124"/>
    </row>
    <row r="10" spans="1:8" s="1" customFormat="1" ht="12" customHeight="1">
      <c r="A10" s="80">
        <v>652</v>
      </c>
      <c r="B10" s="148"/>
      <c r="C10" s="149"/>
      <c r="D10" s="149">
        <f>'Financijski plan 2020.'!M12</f>
        <v>709000</v>
      </c>
      <c r="E10" s="149"/>
      <c r="F10" s="149"/>
      <c r="G10" s="150"/>
      <c r="H10" s="81"/>
    </row>
    <row r="11" spans="1:8" s="1" customFormat="1" ht="12" customHeight="1">
      <c r="A11" s="80">
        <v>653</v>
      </c>
      <c r="B11" s="148"/>
      <c r="C11" s="149"/>
      <c r="D11" s="149"/>
      <c r="E11" s="149"/>
      <c r="F11" s="149"/>
      <c r="G11" s="150"/>
      <c r="H11" s="81"/>
    </row>
    <row r="12" spans="1:8" s="1" customFormat="1" ht="12" customHeight="1">
      <c r="A12" s="80">
        <v>661</v>
      </c>
      <c r="B12" s="148"/>
      <c r="C12" s="149">
        <f>'Financijski plan 2020.'!M13</f>
        <v>17000</v>
      </c>
      <c r="D12" s="149"/>
      <c r="E12" s="149"/>
      <c r="F12" s="149"/>
      <c r="G12" s="150"/>
      <c r="H12" s="81"/>
    </row>
    <row r="13" spans="1:8" s="1" customFormat="1" ht="12" customHeight="1">
      <c r="A13" s="80">
        <v>663</v>
      </c>
      <c r="B13" s="148"/>
      <c r="C13" s="149"/>
      <c r="D13" s="149"/>
      <c r="E13" s="149"/>
      <c r="F13" s="149">
        <f>'Financijski plan 2020.'!M14</f>
        <v>8000</v>
      </c>
      <c r="G13" s="150"/>
      <c r="H13" s="81"/>
    </row>
    <row r="14" spans="1:8" s="1" customFormat="1" ht="12" customHeight="1">
      <c r="A14" s="80">
        <v>671</v>
      </c>
      <c r="B14" s="148">
        <f>'Financijski plan 2020.'!C15</f>
        <v>1248173.19</v>
      </c>
      <c r="C14" s="149"/>
      <c r="D14" s="149">
        <f>'Financijski plan 2020.'!I15+'Financijski plan 2020.'!J15+'Financijski plan 2020.'!K16+'Financijski plan 2020.'!H15</f>
        <v>398000</v>
      </c>
      <c r="E14" s="149"/>
      <c r="F14" s="149"/>
      <c r="G14" s="150"/>
      <c r="H14" s="81"/>
    </row>
    <row r="15" spans="1:8" s="1" customFormat="1" ht="12" customHeight="1">
      <c r="A15" s="80">
        <v>673</v>
      </c>
      <c r="B15" s="148"/>
      <c r="C15" s="149"/>
      <c r="D15" s="149"/>
      <c r="E15" s="149"/>
      <c r="F15" s="149"/>
      <c r="G15" s="150"/>
      <c r="H15" s="81"/>
    </row>
    <row r="16" spans="1:8" s="1" customFormat="1" ht="12" customHeight="1">
      <c r="A16" s="80">
        <v>721</v>
      </c>
      <c r="B16" s="148"/>
      <c r="C16" s="149">
        <f>'Financijski plan 2020.'!M19</f>
        <v>1200</v>
      </c>
      <c r="D16" s="149"/>
      <c r="E16" s="149"/>
      <c r="F16" s="149"/>
      <c r="G16" s="150"/>
      <c r="H16" s="81"/>
    </row>
    <row r="17" spans="1:8" s="1" customFormat="1" ht="12" customHeight="1">
      <c r="A17" s="80">
        <v>922</v>
      </c>
      <c r="B17" s="148"/>
      <c r="C17" s="149">
        <f>'Financijski plan 2020.'!M21</f>
        <v>50000</v>
      </c>
      <c r="D17" s="149"/>
      <c r="E17" s="149"/>
      <c r="F17" s="149"/>
      <c r="G17" s="150"/>
      <c r="H17" s="81"/>
    </row>
    <row r="18" spans="1:8" s="1" customFormat="1" ht="12" customHeight="1">
      <c r="A18" s="90"/>
      <c r="B18" s="151"/>
      <c r="C18" s="152"/>
      <c r="D18" s="152"/>
      <c r="E18" s="152"/>
      <c r="F18" s="152"/>
      <c r="G18" s="153"/>
      <c r="H18" s="91"/>
    </row>
    <row r="19" spans="1:8" s="1" customFormat="1" ht="12" customHeight="1">
      <c r="A19" s="90"/>
      <c r="B19" s="151"/>
      <c r="C19" s="152"/>
      <c r="D19" s="152"/>
      <c r="E19" s="152"/>
      <c r="F19" s="152"/>
      <c r="G19" s="153"/>
      <c r="H19" s="91"/>
    </row>
    <row r="20" spans="1:8" s="1" customFormat="1" ht="12" customHeight="1" thickBot="1">
      <c r="A20" s="82"/>
      <c r="B20" s="154"/>
      <c r="C20" s="155"/>
      <c r="D20" s="155"/>
      <c r="E20" s="155"/>
      <c r="F20" s="155"/>
      <c r="G20" s="156"/>
      <c r="H20" s="86"/>
    </row>
    <row r="21" spans="1:8" s="1" customFormat="1" ht="30" customHeight="1" thickBot="1">
      <c r="A21" s="8" t="s">
        <v>17</v>
      </c>
      <c r="B21" s="87">
        <f>B5+B6+B7+B8+B9+B10+B11+B12+B13+B14+B15+B17+B18+B19+B20</f>
        <v>1248173.19</v>
      </c>
      <c r="C21" s="87">
        <f>C5+C6+C7+C8+C9+C10+C11+C12+C13+C14+C15+C17+C18+C19+C20+C16</f>
        <v>162700</v>
      </c>
      <c r="D21" s="87">
        <f>D5+D6+D7+D8+D9+D10+D11+D12+D13+D14+D15+D17+D18+D19+D20</f>
        <v>1718600</v>
      </c>
      <c r="E21" s="87">
        <f>E5+E6+E7+E8+E9+E10+E11+E12+E13+E14+E15+E17+E18+E19+E20</f>
        <v>10086000</v>
      </c>
      <c r="F21" s="87">
        <f>F5+F6+F7+F8+F9+F10+F11+F12+F13+F14+F15+F17+F18+F19+F20</f>
        <v>8000</v>
      </c>
      <c r="G21" s="87">
        <f>G5+G6+G7+G8+G9+G10+G11+G12+G13+G14+G15+G17+G18+G19+G20</f>
        <v>0</v>
      </c>
      <c r="H21" s="87">
        <f>H5+H6+H7+H8+H9+H10+H11+H12+H13+H14+H15+H17+H18+H19+H20</f>
        <v>0</v>
      </c>
    </row>
    <row r="22" spans="1:8" s="1" customFormat="1" ht="28.5" customHeight="1" thickBot="1">
      <c r="A22" s="8" t="s">
        <v>40</v>
      </c>
      <c r="B22" s="211">
        <f>B21+C21+D21+E21+F21+G21+H21</f>
        <v>13223473.19</v>
      </c>
      <c r="C22" s="212"/>
      <c r="D22" s="212"/>
      <c r="E22" s="212"/>
      <c r="F22" s="212"/>
      <c r="G22" s="212"/>
      <c r="H22" s="213"/>
    </row>
    <row r="23" spans="1:8" ht="13.5" thickBot="1">
      <c r="A23" s="4"/>
      <c r="B23" s="4"/>
      <c r="C23" s="4"/>
      <c r="D23" s="5"/>
      <c r="E23" s="9"/>
      <c r="H23" s="7"/>
    </row>
    <row r="24" spans="1:8" ht="26.25" customHeight="1" thickBot="1">
      <c r="A24" s="60" t="s">
        <v>9</v>
      </c>
      <c r="B24" s="214" t="s">
        <v>45</v>
      </c>
      <c r="C24" s="215"/>
      <c r="D24" s="215"/>
      <c r="E24" s="215"/>
      <c r="F24" s="215"/>
      <c r="G24" s="215"/>
      <c r="H24" s="216"/>
    </row>
    <row r="25" spans="1:8" ht="90" thickBot="1">
      <c r="A25" s="61" t="s">
        <v>60</v>
      </c>
      <c r="B25" s="75" t="s">
        <v>10</v>
      </c>
      <c r="C25" s="76" t="s">
        <v>11</v>
      </c>
      <c r="D25" s="76" t="s">
        <v>12</v>
      </c>
      <c r="E25" s="76" t="s">
        <v>13</v>
      </c>
      <c r="F25" s="76" t="s">
        <v>14</v>
      </c>
      <c r="G25" s="76" t="s">
        <v>38</v>
      </c>
      <c r="H25" s="77" t="s">
        <v>16</v>
      </c>
    </row>
    <row r="26" spans="1:8" ht="12" customHeight="1">
      <c r="A26" s="78">
        <v>63</v>
      </c>
      <c r="B26" s="157"/>
      <c r="C26" s="158"/>
      <c r="D26" s="159">
        <f>D5+D6</f>
        <v>611600</v>
      </c>
      <c r="E26" s="160">
        <v>10086000</v>
      </c>
      <c r="F26" s="160"/>
      <c r="G26" s="161"/>
      <c r="H26" s="79"/>
    </row>
    <row r="27" spans="1:8" ht="12" customHeight="1">
      <c r="A27" s="123">
        <v>64</v>
      </c>
      <c r="B27" s="162"/>
      <c r="C27" s="163">
        <v>94500</v>
      </c>
      <c r="D27" s="164"/>
      <c r="E27" s="165"/>
      <c r="F27" s="165"/>
      <c r="G27" s="166"/>
      <c r="H27" s="124"/>
    </row>
    <row r="28" spans="1:8" ht="12" customHeight="1">
      <c r="A28" s="123">
        <v>65</v>
      </c>
      <c r="B28" s="162"/>
      <c r="C28" s="163"/>
      <c r="D28" s="164">
        <v>709000</v>
      </c>
      <c r="E28" s="165"/>
      <c r="F28" s="165"/>
      <c r="G28" s="166"/>
      <c r="H28" s="124"/>
    </row>
    <row r="29" spans="1:8" ht="12" customHeight="1">
      <c r="A29" s="123">
        <v>66</v>
      </c>
      <c r="B29" s="162"/>
      <c r="C29" s="163">
        <v>17000</v>
      </c>
      <c r="D29" s="164"/>
      <c r="E29" s="165"/>
      <c r="F29" s="165">
        <v>8000</v>
      </c>
      <c r="G29" s="166"/>
      <c r="H29" s="124"/>
    </row>
    <row r="30" spans="1:8" ht="12" customHeight="1">
      <c r="A30" s="80">
        <v>67</v>
      </c>
      <c r="B30" s="167">
        <v>1248173</v>
      </c>
      <c r="C30" s="168"/>
      <c r="D30" s="168">
        <f>D14</f>
        <v>398000</v>
      </c>
      <c r="E30" s="168"/>
      <c r="F30" s="168"/>
      <c r="G30" s="169"/>
      <c r="H30" s="81"/>
    </row>
    <row r="31" spans="1:8" ht="12" customHeight="1">
      <c r="A31" s="80">
        <v>72</v>
      </c>
      <c r="B31" s="167"/>
      <c r="C31" s="168">
        <v>1200</v>
      </c>
      <c r="D31" s="168"/>
      <c r="E31" s="168"/>
      <c r="F31" s="168"/>
      <c r="G31" s="169"/>
      <c r="H31" s="81"/>
    </row>
    <row r="32" spans="1:8" ht="12" customHeight="1">
      <c r="A32" s="80">
        <v>92</v>
      </c>
      <c r="B32" s="167"/>
      <c r="C32" s="168">
        <v>50000</v>
      </c>
      <c r="D32" s="168"/>
      <c r="E32" s="168"/>
      <c r="F32" s="168"/>
      <c r="G32" s="169"/>
      <c r="H32" s="81"/>
    </row>
    <row r="33" spans="1:8" ht="12" customHeight="1" thickBot="1">
      <c r="A33" s="82"/>
      <c r="B33" s="83"/>
      <c r="C33" s="84"/>
      <c r="D33" s="84"/>
      <c r="E33" s="84"/>
      <c r="F33" s="84"/>
      <c r="G33" s="85"/>
      <c r="H33" s="86"/>
    </row>
    <row r="34" spans="1:8" ht="26.25" thickBot="1">
      <c r="A34" s="8" t="s">
        <v>17</v>
      </c>
      <c r="B34" s="87">
        <f>SUM(B26:B33)</f>
        <v>1248173</v>
      </c>
      <c r="C34" s="88">
        <f>SUM(C26:C33)</f>
        <v>162700</v>
      </c>
      <c r="D34" s="88">
        <f>SUM(D26:D33)</f>
        <v>1718600</v>
      </c>
      <c r="E34" s="88">
        <f>SUM(E26:E33)</f>
        <v>10086000</v>
      </c>
      <c r="F34" s="88">
        <f>SUM(F26:F33)</f>
        <v>8000</v>
      </c>
      <c r="G34" s="88">
        <v>0</v>
      </c>
      <c r="H34" s="89">
        <v>0</v>
      </c>
    </row>
    <row r="35" spans="1:8" ht="39" thickBot="1">
      <c r="A35" s="8" t="s">
        <v>46</v>
      </c>
      <c r="B35" s="211">
        <f>B34+C34+D34+E34+F34+G34+H34</f>
        <v>13223473</v>
      </c>
      <c r="C35" s="212"/>
      <c r="D35" s="212"/>
      <c r="E35" s="212"/>
      <c r="F35" s="212"/>
      <c r="G35" s="212"/>
      <c r="H35" s="213"/>
    </row>
    <row r="36" spans="4:5" ht="13.5" thickBot="1">
      <c r="D36" s="11"/>
      <c r="E36" s="12"/>
    </row>
    <row r="37" spans="1:8" s="1" customFormat="1" ht="30" customHeight="1" thickBot="1">
      <c r="A37" s="60" t="s">
        <v>9</v>
      </c>
      <c r="B37" s="214" t="s">
        <v>51</v>
      </c>
      <c r="C37" s="215"/>
      <c r="D37" s="215"/>
      <c r="E37" s="215"/>
      <c r="F37" s="215"/>
      <c r="G37" s="215"/>
      <c r="H37" s="216"/>
    </row>
    <row r="38" spans="1:8" s="1" customFormat="1" ht="28.5" customHeight="1" thickBot="1">
      <c r="A38" s="61" t="s">
        <v>60</v>
      </c>
      <c r="B38" s="75" t="s">
        <v>10</v>
      </c>
      <c r="C38" s="76" t="s">
        <v>11</v>
      </c>
      <c r="D38" s="76" t="s">
        <v>12</v>
      </c>
      <c r="E38" s="76" t="s">
        <v>13</v>
      </c>
      <c r="F38" s="76" t="s">
        <v>14</v>
      </c>
      <c r="G38" s="76" t="s">
        <v>38</v>
      </c>
      <c r="H38" s="77" t="s">
        <v>16</v>
      </c>
    </row>
    <row r="39" spans="1:8" ht="12" customHeight="1">
      <c r="A39" s="78">
        <v>63</v>
      </c>
      <c r="B39" s="157"/>
      <c r="C39" s="158"/>
      <c r="D39" s="159">
        <f>D5+D6</f>
        <v>611600</v>
      </c>
      <c r="E39" s="160">
        <v>10086000</v>
      </c>
      <c r="F39" s="160"/>
      <c r="G39" s="161"/>
      <c r="H39" s="79"/>
    </row>
    <row r="40" spans="1:8" ht="12" customHeight="1">
      <c r="A40" s="123">
        <v>64</v>
      </c>
      <c r="B40" s="162"/>
      <c r="C40" s="163">
        <v>94500</v>
      </c>
      <c r="D40" s="164"/>
      <c r="E40" s="165"/>
      <c r="F40" s="165"/>
      <c r="G40" s="166"/>
      <c r="H40" s="124"/>
    </row>
    <row r="41" spans="1:8" ht="12" customHeight="1">
      <c r="A41" s="123">
        <v>65</v>
      </c>
      <c r="B41" s="162"/>
      <c r="C41" s="163"/>
      <c r="D41" s="164">
        <v>709000</v>
      </c>
      <c r="E41" s="165"/>
      <c r="F41" s="165"/>
      <c r="G41" s="166"/>
      <c r="H41" s="124"/>
    </row>
    <row r="42" spans="1:8" ht="12" customHeight="1">
      <c r="A42" s="123">
        <v>66</v>
      </c>
      <c r="B42" s="162"/>
      <c r="C42" s="163">
        <v>17000</v>
      </c>
      <c r="D42" s="164"/>
      <c r="E42" s="165"/>
      <c r="F42" s="165">
        <v>8000</v>
      </c>
      <c r="G42" s="166"/>
      <c r="H42" s="124"/>
    </row>
    <row r="43" spans="1:8" ht="12" customHeight="1">
      <c r="A43" s="80">
        <v>67</v>
      </c>
      <c r="B43" s="167">
        <v>1248173</v>
      </c>
      <c r="C43" s="168"/>
      <c r="D43" s="168">
        <f>D14</f>
        <v>398000</v>
      </c>
      <c r="E43" s="168"/>
      <c r="F43" s="168"/>
      <c r="G43" s="169"/>
      <c r="H43" s="81"/>
    </row>
    <row r="44" spans="1:8" ht="12" customHeight="1">
      <c r="A44" s="80">
        <v>72</v>
      </c>
      <c r="B44" s="167"/>
      <c r="C44" s="168">
        <v>1200</v>
      </c>
      <c r="D44" s="168"/>
      <c r="E44" s="168"/>
      <c r="F44" s="168"/>
      <c r="G44" s="169"/>
      <c r="H44" s="81"/>
    </row>
    <row r="45" spans="1:8" ht="12" customHeight="1">
      <c r="A45" s="80">
        <v>92</v>
      </c>
      <c r="B45" s="167"/>
      <c r="C45" s="168">
        <v>50000</v>
      </c>
      <c r="D45" s="168"/>
      <c r="E45" s="168"/>
      <c r="F45" s="168"/>
      <c r="G45" s="169"/>
      <c r="H45" s="81"/>
    </row>
    <row r="46" spans="1:8" ht="12" customHeight="1" thickBot="1">
      <c r="A46" s="82"/>
      <c r="B46" s="83"/>
      <c r="C46" s="84"/>
      <c r="D46" s="84"/>
      <c r="E46" s="84"/>
      <c r="F46" s="84"/>
      <c r="G46" s="85"/>
      <c r="H46" s="86"/>
    </row>
    <row r="47" spans="1:8" ht="13.5" customHeight="1" thickBot="1">
      <c r="A47" s="8" t="s">
        <v>17</v>
      </c>
      <c r="B47" s="87">
        <f>SUM(B39:B46)</f>
        <v>1248173</v>
      </c>
      <c r="C47" s="88">
        <f>SUM(C39:C46)</f>
        <v>162700</v>
      </c>
      <c r="D47" s="88">
        <f>SUM(D39:D46)</f>
        <v>1718600</v>
      </c>
      <c r="E47" s="88">
        <f>SUM(E39:E46)</f>
        <v>10086000</v>
      </c>
      <c r="F47" s="88">
        <f>SUM(F39:F46)</f>
        <v>8000</v>
      </c>
      <c r="G47" s="88">
        <v>0</v>
      </c>
      <c r="H47" s="89">
        <v>0</v>
      </c>
    </row>
    <row r="48" spans="1:8" ht="13.5" customHeight="1" thickBot="1">
      <c r="A48" s="8" t="s">
        <v>52</v>
      </c>
      <c r="B48" s="211">
        <f>B47+C47+D47+E47+F47+G47+H47</f>
        <v>13223473</v>
      </c>
      <c r="C48" s="212"/>
      <c r="D48" s="212"/>
      <c r="E48" s="212"/>
      <c r="F48" s="212"/>
      <c r="G48" s="212"/>
      <c r="H48" s="213"/>
    </row>
    <row r="49" spans="3:5" ht="13.5" customHeight="1">
      <c r="C49" s="13"/>
      <c r="D49" s="11"/>
      <c r="E49" s="14"/>
    </row>
    <row r="50" spans="1:8" s="1" customFormat="1" ht="30" customHeight="1">
      <c r="A50" s="10"/>
      <c r="B50" s="10"/>
      <c r="C50" s="13"/>
      <c r="D50" s="15"/>
      <c r="E50" s="16"/>
      <c r="F50" s="2"/>
      <c r="G50" s="2"/>
      <c r="H50" s="2"/>
    </row>
    <row r="51" spans="1:8" s="1" customFormat="1" ht="28.5" customHeight="1">
      <c r="A51" s="10"/>
      <c r="B51" s="10"/>
      <c r="C51" s="10"/>
      <c r="D51" s="17"/>
      <c r="E51" s="18"/>
      <c r="F51" s="2"/>
      <c r="G51" s="2"/>
      <c r="H51" s="2"/>
    </row>
    <row r="52" spans="4:5" ht="13.5" customHeight="1">
      <c r="D52" s="19"/>
      <c r="E52" s="20"/>
    </row>
    <row r="53" spans="4:5" ht="13.5" customHeight="1">
      <c r="D53" s="11"/>
      <c r="E53" s="12"/>
    </row>
    <row r="54" spans="3:5" ht="13.5" customHeight="1">
      <c r="C54" s="13"/>
      <c r="D54" s="11"/>
      <c r="E54" s="21"/>
    </row>
    <row r="55" spans="3:5" ht="13.5" customHeight="1">
      <c r="C55" s="13"/>
      <c r="D55" s="11"/>
      <c r="E55" s="16"/>
    </row>
    <row r="56" spans="4:5" ht="13.5" customHeight="1">
      <c r="D56" s="11"/>
      <c r="E56" s="12"/>
    </row>
    <row r="57" spans="4:5" ht="28.5" customHeight="1">
      <c r="D57" s="11"/>
      <c r="E57" s="20"/>
    </row>
    <row r="58" spans="4:5" ht="13.5" customHeight="1">
      <c r="D58" s="11"/>
      <c r="E58" s="12"/>
    </row>
    <row r="59" spans="4:5" ht="13.5" customHeight="1">
      <c r="D59" s="11"/>
      <c r="E59" s="22"/>
    </row>
    <row r="60" spans="4:5" ht="13.5" customHeight="1">
      <c r="D60" s="17"/>
      <c r="E60" s="18"/>
    </row>
    <row r="61" spans="2:5" ht="13.5" customHeight="1">
      <c r="B61" s="13"/>
      <c r="D61" s="17"/>
      <c r="E61" s="23"/>
    </row>
    <row r="62" spans="3:5" ht="22.5" customHeight="1">
      <c r="C62" s="13"/>
      <c r="D62" s="17"/>
      <c r="E62" s="24"/>
    </row>
    <row r="63" spans="3:5" ht="13.5" customHeight="1">
      <c r="C63" s="13"/>
      <c r="D63" s="19"/>
      <c r="E63" s="16"/>
    </row>
    <row r="64" spans="4:5" ht="13.5" customHeight="1">
      <c r="D64" s="11"/>
      <c r="E64" s="12"/>
    </row>
    <row r="65" spans="2:5" ht="13.5" customHeight="1">
      <c r="B65" s="13"/>
      <c r="D65" s="11"/>
      <c r="E65" s="14"/>
    </row>
    <row r="66" spans="3:5" ht="13.5" customHeight="1">
      <c r="C66" s="13"/>
      <c r="D66" s="11"/>
      <c r="E66" s="23"/>
    </row>
    <row r="67" spans="3:5" ht="13.5" customHeight="1">
      <c r="C67" s="13"/>
      <c r="D67" s="19"/>
      <c r="E67" s="16"/>
    </row>
    <row r="68" spans="4:5" ht="13.5" customHeight="1">
      <c r="D68" s="17"/>
      <c r="E68" s="12"/>
    </row>
    <row r="69" spans="3:5" ht="13.5" customHeight="1">
      <c r="C69" s="13"/>
      <c r="D69" s="17"/>
      <c r="E69" s="23"/>
    </row>
    <row r="70" spans="4:5" ht="13.5" customHeight="1">
      <c r="D70" s="19"/>
      <c r="E70" s="22"/>
    </row>
    <row r="71" spans="4:5" ht="13.5" customHeight="1">
      <c r="D71" s="11"/>
      <c r="E71" s="12"/>
    </row>
    <row r="72" spans="4:5" ht="13.5" customHeight="1">
      <c r="D72" s="19"/>
      <c r="E72" s="16"/>
    </row>
    <row r="73" spans="4:5" ht="22.5" customHeight="1">
      <c r="D73" s="11"/>
      <c r="E73" s="12"/>
    </row>
    <row r="74" spans="4:5" ht="13.5" customHeight="1">
      <c r="D74" s="11"/>
      <c r="E74" s="12"/>
    </row>
    <row r="75" spans="1:5" ht="13.5" customHeight="1">
      <c r="A75" s="13"/>
      <c r="D75" s="25"/>
      <c r="E75" s="23"/>
    </row>
    <row r="76" spans="2:5" ht="13.5" customHeight="1">
      <c r="B76" s="13"/>
      <c r="C76" s="13"/>
      <c r="D76" s="26"/>
      <c r="E76" s="23"/>
    </row>
    <row r="77" spans="2:5" ht="13.5" customHeight="1">
      <c r="B77" s="13"/>
      <c r="C77" s="13"/>
      <c r="D77" s="26"/>
      <c r="E77" s="14"/>
    </row>
    <row r="78" spans="2:5" ht="13.5" customHeight="1">
      <c r="B78" s="13"/>
      <c r="C78" s="13"/>
      <c r="D78" s="19"/>
      <c r="E78" s="20"/>
    </row>
    <row r="79" spans="4:5" ht="13.5" customHeight="1">
      <c r="D79" s="11"/>
      <c r="E79" s="12"/>
    </row>
    <row r="80" spans="2:5" ht="13.5" customHeight="1">
      <c r="B80" s="13"/>
      <c r="D80" s="11"/>
      <c r="E80" s="23"/>
    </row>
    <row r="81" spans="3:5" ht="13.5" customHeight="1">
      <c r="C81" s="13"/>
      <c r="D81" s="11"/>
      <c r="E81" s="14"/>
    </row>
    <row r="82" spans="3:5" ht="12.75">
      <c r="C82" s="13"/>
      <c r="D82" s="19"/>
      <c r="E82" s="16"/>
    </row>
    <row r="83" spans="4:5" ht="12.75">
      <c r="D83" s="11"/>
      <c r="E83" s="12"/>
    </row>
    <row r="84" spans="4:5" ht="12.75">
      <c r="D84" s="11"/>
      <c r="E84" s="12"/>
    </row>
    <row r="85" spans="4:5" ht="12.75">
      <c r="D85" s="27"/>
      <c r="E85" s="28"/>
    </row>
    <row r="86" spans="4:5" ht="12.75">
      <c r="D86" s="11"/>
      <c r="E86" s="12"/>
    </row>
    <row r="87" spans="4:5" ht="12.75">
      <c r="D87" s="11"/>
      <c r="E87" s="12"/>
    </row>
    <row r="88" spans="4:5" ht="12.75">
      <c r="D88" s="11"/>
      <c r="E88" s="12"/>
    </row>
    <row r="89" spans="4:5" ht="12.75">
      <c r="D89" s="19"/>
      <c r="E89" s="16"/>
    </row>
    <row r="90" spans="4:5" ht="12.75">
      <c r="D90" s="11"/>
      <c r="E90" s="12"/>
    </row>
    <row r="91" spans="4:5" ht="12.75">
      <c r="D91" s="19"/>
      <c r="E91" s="16"/>
    </row>
    <row r="92" spans="4:5" ht="12.75">
      <c r="D92" s="11"/>
      <c r="E92" s="12"/>
    </row>
    <row r="93" spans="4:5" ht="12.75">
      <c r="D93" s="11"/>
      <c r="E93" s="12"/>
    </row>
    <row r="94" spans="4:5" ht="12.75">
      <c r="D94" s="11"/>
      <c r="E94" s="12"/>
    </row>
    <row r="95" spans="4:5" ht="12.75">
      <c r="D95" s="11"/>
      <c r="E95" s="12"/>
    </row>
    <row r="96" spans="1:5" ht="12.75">
      <c r="A96" s="29"/>
      <c r="B96" s="29"/>
      <c r="C96" s="29"/>
      <c r="D96" s="30"/>
      <c r="E96" s="31"/>
    </row>
    <row r="97" spans="3:5" ht="12.75">
      <c r="C97" s="13"/>
      <c r="D97" s="11"/>
      <c r="E97" s="14"/>
    </row>
    <row r="98" spans="4:5" ht="12.75">
      <c r="D98" s="32"/>
      <c r="E98" s="33"/>
    </row>
    <row r="99" spans="4:5" ht="28.5" customHeight="1">
      <c r="D99" s="11"/>
      <c r="E99" s="12"/>
    </row>
    <row r="100" spans="4:5" ht="12.75">
      <c r="D100" s="27"/>
      <c r="E100" s="28"/>
    </row>
    <row r="101" spans="4:5" ht="12.75">
      <c r="D101" s="27"/>
      <c r="E101" s="28"/>
    </row>
    <row r="102" spans="4:5" ht="12.75">
      <c r="D102" s="11"/>
      <c r="E102" s="12"/>
    </row>
    <row r="103" spans="4:5" ht="12.75">
      <c r="D103" s="19"/>
      <c r="E103" s="16"/>
    </row>
    <row r="104" spans="4:5" ht="12.75">
      <c r="D104" s="11"/>
      <c r="E104" s="12"/>
    </row>
    <row r="105" spans="4:5" ht="12.75">
      <c r="D105" s="11"/>
      <c r="E105" s="12"/>
    </row>
    <row r="106" spans="4:5" ht="12.75">
      <c r="D106" s="19"/>
      <c r="E106" s="16"/>
    </row>
    <row r="107" spans="4:5" ht="12.75">
      <c r="D107" s="11"/>
      <c r="E107" s="12"/>
    </row>
    <row r="108" spans="4:5" ht="12.75">
      <c r="D108" s="27"/>
      <c r="E108" s="28"/>
    </row>
    <row r="109" spans="4:5" ht="12.75">
      <c r="D109" s="19"/>
      <c r="E109" s="33"/>
    </row>
    <row r="110" spans="4:5" ht="12.75">
      <c r="D110" s="17"/>
      <c r="E110" s="28"/>
    </row>
    <row r="111" spans="4:5" ht="12.75">
      <c r="D111" s="19"/>
      <c r="E111" s="16"/>
    </row>
    <row r="112" spans="4:5" ht="12.75">
      <c r="D112" s="11"/>
      <c r="E112" s="12"/>
    </row>
    <row r="113" spans="3:5" ht="12.75">
      <c r="C113" s="13"/>
      <c r="D113" s="11"/>
      <c r="E113" s="14"/>
    </row>
    <row r="114" spans="4:5" ht="12.75">
      <c r="D114" s="17"/>
      <c r="E114" s="16"/>
    </row>
    <row r="115" spans="4:5" ht="12.75">
      <c r="D115" s="17"/>
      <c r="E115" s="28"/>
    </row>
    <row r="116" spans="3:5" ht="12.75">
      <c r="C116" s="13"/>
      <c r="D116" s="17"/>
      <c r="E116" s="34"/>
    </row>
    <row r="117" spans="3:5" ht="12.75">
      <c r="C117" s="13"/>
      <c r="D117" s="19"/>
      <c r="E117" s="20"/>
    </row>
    <row r="118" spans="4:5" ht="12.75">
      <c r="D118" s="11"/>
      <c r="E118" s="12"/>
    </row>
    <row r="119" spans="4:5" ht="12.75">
      <c r="D119" s="32"/>
      <c r="E119" s="35"/>
    </row>
    <row r="120" spans="4:5" ht="12.75">
      <c r="D120" s="27"/>
      <c r="E120" s="28"/>
    </row>
    <row r="121" spans="2:5" ht="12.75">
      <c r="B121" s="13"/>
      <c r="D121" s="27"/>
      <c r="E121" s="36"/>
    </row>
    <row r="122" spans="3:5" ht="12.75">
      <c r="C122" s="13"/>
      <c r="D122" s="27"/>
      <c r="E122" s="36"/>
    </row>
    <row r="123" spans="4:5" ht="11.25" customHeight="1">
      <c r="D123" s="32"/>
      <c r="E123" s="33"/>
    </row>
    <row r="124" spans="4:5" ht="24" customHeight="1">
      <c r="D124" s="27"/>
      <c r="E124" s="28"/>
    </row>
    <row r="125" spans="2:5" ht="15" customHeight="1">
      <c r="B125" s="13"/>
      <c r="D125" s="27"/>
      <c r="E125" s="37"/>
    </row>
    <row r="126" spans="3:5" ht="11.25" customHeight="1">
      <c r="C126" s="13"/>
      <c r="D126" s="27"/>
      <c r="E126" s="14"/>
    </row>
    <row r="127" spans="3:5" ht="12.75">
      <c r="C127" s="13"/>
      <c r="D127" s="19"/>
      <c r="E127" s="20"/>
    </row>
    <row r="128" spans="4:5" ht="13.5" customHeight="1">
      <c r="D128" s="11"/>
      <c r="E128" s="12"/>
    </row>
    <row r="129" spans="3:5" ht="12.75" customHeight="1">
      <c r="C129" s="13"/>
      <c r="D129" s="11"/>
      <c r="E129" s="34"/>
    </row>
    <row r="130" spans="4:5" ht="12.75" customHeight="1">
      <c r="D130" s="32"/>
      <c r="E130" s="33"/>
    </row>
    <row r="131" spans="4:5" ht="12.75">
      <c r="D131" s="27"/>
      <c r="E131" s="28"/>
    </row>
    <row r="132" spans="4:5" ht="12.75">
      <c r="D132" s="11"/>
      <c r="E132" s="12"/>
    </row>
    <row r="133" spans="1:5" ht="15.75">
      <c r="A133" s="38"/>
      <c r="B133" s="4"/>
      <c r="C133" s="4"/>
      <c r="D133" s="4"/>
      <c r="E133" s="23"/>
    </row>
    <row r="134" spans="1:5" ht="12.75">
      <c r="A134" s="13"/>
      <c r="D134" s="25"/>
      <c r="E134" s="23"/>
    </row>
    <row r="135" spans="1:5" ht="12.75">
      <c r="A135" s="13"/>
      <c r="B135" s="13"/>
      <c r="D135" s="25"/>
      <c r="E135" s="14"/>
    </row>
    <row r="136" spans="3:5" ht="19.5" customHeight="1">
      <c r="C136" s="13"/>
      <c r="D136" s="11"/>
      <c r="E136" s="23"/>
    </row>
    <row r="137" spans="4:5" ht="15" customHeight="1">
      <c r="D137" s="15"/>
      <c r="E137" s="16"/>
    </row>
    <row r="138" spans="2:5" ht="12.75">
      <c r="B138" s="13"/>
      <c r="D138" s="11"/>
      <c r="E138" s="14"/>
    </row>
    <row r="139" spans="3:5" ht="12.75">
      <c r="C139" s="13"/>
      <c r="D139" s="11"/>
      <c r="E139" s="14"/>
    </row>
    <row r="140" spans="4:5" ht="12.75">
      <c r="D140" s="19"/>
      <c r="E140" s="20"/>
    </row>
    <row r="141" spans="3:5" ht="12.75">
      <c r="C141" s="13"/>
      <c r="D141" s="11"/>
      <c r="E141" s="21"/>
    </row>
    <row r="142" spans="4:5" ht="12.75">
      <c r="D142" s="11"/>
      <c r="E142" s="20"/>
    </row>
    <row r="143" spans="2:5" ht="12.75">
      <c r="B143" s="13"/>
      <c r="D143" s="17"/>
      <c r="E143" s="23"/>
    </row>
    <row r="144" spans="3:5" ht="22.5" customHeight="1">
      <c r="C144" s="13"/>
      <c r="D144" s="17"/>
      <c r="E144" s="24"/>
    </row>
    <row r="145" spans="4:5" ht="12.75">
      <c r="D145" s="19"/>
      <c r="E145" s="16"/>
    </row>
    <row r="146" spans="1:5" ht="12.75">
      <c r="A146" s="13"/>
      <c r="D146" s="25"/>
      <c r="E146" s="23"/>
    </row>
    <row r="147" spans="2:5" ht="12.75">
      <c r="B147" s="13"/>
      <c r="D147" s="11"/>
      <c r="E147" s="23"/>
    </row>
    <row r="148" spans="3:5" ht="12.75">
      <c r="C148" s="13"/>
      <c r="D148" s="11"/>
      <c r="E148" s="14"/>
    </row>
    <row r="149" spans="3:5" ht="13.5" customHeight="1">
      <c r="C149" s="13"/>
      <c r="D149" s="19"/>
      <c r="E149" s="16"/>
    </row>
    <row r="150" spans="3:5" ht="13.5" customHeight="1">
      <c r="C150" s="13"/>
      <c r="D150" s="11"/>
      <c r="E150" s="14"/>
    </row>
    <row r="151" spans="4:5" ht="13.5" customHeight="1">
      <c r="D151" s="32"/>
      <c r="E151" s="33"/>
    </row>
    <row r="152" spans="3:5" ht="12.75">
      <c r="C152" s="13"/>
      <c r="D152" s="17"/>
      <c r="E152" s="34"/>
    </row>
    <row r="153" spans="3:5" ht="12.75">
      <c r="C153" s="13"/>
      <c r="D153" s="19"/>
      <c r="E153" s="20"/>
    </row>
    <row r="154" spans="4:5" ht="12.75">
      <c r="D154" s="32"/>
      <c r="E154" s="39"/>
    </row>
    <row r="155" spans="2:5" ht="12.75">
      <c r="B155" s="13"/>
      <c r="D155" s="27"/>
      <c r="E155" s="37"/>
    </row>
    <row r="156" spans="3:5" ht="12.75">
      <c r="C156" s="13"/>
      <c r="D156" s="27"/>
      <c r="E156" s="14"/>
    </row>
    <row r="157" spans="3:5" ht="12.75">
      <c r="C157" s="13"/>
      <c r="D157" s="19"/>
      <c r="E157" s="20"/>
    </row>
    <row r="158" spans="3:5" ht="12.75">
      <c r="C158" s="13"/>
      <c r="D158" s="19"/>
      <c r="E158" s="20"/>
    </row>
    <row r="159" spans="4:5" ht="12.75">
      <c r="D159" s="11"/>
      <c r="E159" s="12"/>
    </row>
    <row r="160" spans="1:8" ht="18">
      <c r="A160" s="217"/>
      <c r="B160" s="218"/>
      <c r="C160" s="218"/>
      <c r="D160" s="218"/>
      <c r="E160" s="218"/>
      <c r="F160" s="40"/>
      <c r="G160" s="40"/>
      <c r="H160" s="40"/>
    </row>
    <row r="161" spans="1:5" ht="12.75">
      <c r="A161" s="29"/>
      <c r="B161" s="29"/>
      <c r="C161" s="29"/>
      <c r="D161" s="30"/>
      <c r="E161" s="31"/>
    </row>
    <row r="163" spans="1:8" s="40" customFormat="1" ht="18" customHeight="1">
      <c r="A163" s="42"/>
      <c r="B163" s="13"/>
      <c r="C163" s="13"/>
      <c r="D163" s="43"/>
      <c r="E163" s="3"/>
      <c r="F163" s="2"/>
      <c r="G163" s="2"/>
      <c r="H163" s="2"/>
    </row>
    <row r="164" spans="1:5" ht="28.5" customHeight="1">
      <c r="A164" s="13"/>
      <c r="B164" s="13"/>
      <c r="C164" s="13"/>
      <c r="D164" s="43"/>
      <c r="E164" s="3"/>
    </row>
    <row r="165" spans="1:5" ht="12.75">
      <c r="A165" s="13"/>
      <c r="B165" s="13"/>
      <c r="C165" s="13"/>
      <c r="D165" s="43"/>
      <c r="E165" s="3"/>
    </row>
    <row r="166" spans="1:5" ht="12.75">
      <c r="A166" s="13"/>
      <c r="B166" s="13"/>
      <c r="C166" s="13"/>
      <c r="D166" s="43"/>
      <c r="E166" s="3"/>
    </row>
    <row r="167" spans="1:5" ht="12.75">
      <c r="A167" s="13"/>
      <c r="B167" s="13"/>
      <c r="C167" s="13"/>
      <c r="D167" s="43"/>
      <c r="E167" s="3"/>
    </row>
    <row r="168" spans="1:3" ht="17.25" customHeight="1">
      <c r="A168" s="13"/>
      <c r="B168" s="13"/>
      <c r="C168" s="13"/>
    </row>
    <row r="169" spans="1:5" ht="13.5" customHeight="1">
      <c r="A169" s="13"/>
      <c r="B169" s="13"/>
      <c r="C169" s="13"/>
      <c r="D169" s="43"/>
      <c r="E169" s="3"/>
    </row>
    <row r="170" spans="1:5" ht="12.75">
      <c r="A170" s="13"/>
      <c r="B170" s="13"/>
      <c r="C170" s="13"/>
      <c r="D170" s="43"/>
      <c r="E170" s="44"/>
    </row>
    <row r="171" spans="1:5" ht="12.75">
      <c r="A171" s="13"/>
      <c r="B171" s="13"/>
      <c r="C171" s="13"/>
      <c r="D171" s="43"/>
      <c r="E171" s="3"/>
    </row>
    <row r="172" spans="1:5" ht="12.75">
      <c r="A172" s="13"/>
      <c r="B172" s="13"/>
      <c r="C172" s="13"/>
      <c r="D172" s="43"/>
      <c r="E172" s="21"/>
    </row>
    <row r="173" spans="4:5" ht="12.75">
      <c r="D173" s="19"/>
      <c r="E173" s="22"/>
    </row>
    <row r="175" ht="22.5" customHeight="1"/>
    <row r="176" ht="22.5" customHeight="1"/>
  </sheetData>
  <sheetProtection/>
  <mergeCells count="8">
    <mergeCell ref="A1:H1"/>
    <mergeCell ref="B22:H22"/>
    <mergeCell ref="B24:H24"/>
    <mergeCell ref="B35:H35"/>
    <mergeCell ref="B37:H37"/>
    <mergeCell ref="A160:E160"/>
    <mergeCell ref="B3:H3"/>
    <mergeCell ref="B48:H4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2" max="8" man="1"/>
    <brk id="97" max="9" man="1"/>
    <brk id="161" max="9" man="1"/>
  </rowBreaks>
  <ignoredErrors>
    <ignoredError sqref="C2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271"/>
  <sheetViews>
    <sheetView zoomScale="87" zoomScaleNormal="87" workbookViewId="0" topLeftCell="A1">
      <selection activeCell="C15" sqref="C15"/>
    </sheetView>
  </sheetViews>
  <sheetFormatPr defaultColWidth="11.421875" defaultRowHeight="12.75"/>
  <cols>
    <col min="1" max="1" width="12.57421875" style="277" customWidth="1"/>
    <col min="2" max="2" width="40.28125" style="278" customWidth="1"/>
    <col min="3" max="4" width="18.28125" style="275" customWidth="1"/>
    <col min="5" max="5" width="18.28125" style="275" hidden="1" customWidth="1"/>
    <col min="6" max="6" width="18.28125" style="275" customWidth="1"/>
    <col min="7" max="7" width="18.28125" style="276" customWidth="1"/>
    <col min="8" max="11" width="18.28125" style="275" customWidth="1"/>
    <col min="12" max="12" width="26.140625" style="226" customWidth="1"/>
    <col min="13" max="13" width="11.7109375" style="227" bestFit="1" customWidth="1"/>
    <col min="14" max="16384" width="11.421875" style="227" customWidth="1"/>
  </cols>
  <sheetData>
    <row r="1" spans="1:11" ht="18" customHeight="1">
      <c r="A1" s="225" t="s">
        <v>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8"/>
      <c r="B2" s="229"/>
      <c r="C2" s="229"/>
      <c r="D2" s="229"/>
      <c r="E2" s="229"/>
      <c r="F2" s="229"/>
      <c r="G2" s="230"/>
      <c r="H2" s="229"/>
      <c r="I2" s="229"/>
      <c r="J2" s="229"/>
      <c r="K2" s="229"/>
    </row>
    <row r="3" spans="1:12" s="180" customFormat="1" ht="63.75">
      <c r="A3" s="231" t="s">
        <v>19</v>
      </c>
      <c r="B3" s="232" t="s">
        <v>20</v>
      </c>
      <c r="C3" s="231" t="s">
        <v>53</v>
      </c>
      <c r="D3" s="231" t="s">
        <v>10</v>
      </c>
      <c r="E3" s="231" t="s">
        <v>11</v>
      </c>
      <c r="F3" s="231" t="s">
        <v>11</v>
      </c>
      <c r="G3" s="233" t="s">
        <v>12</v>
      </c>
      <c r="H3" s="231" t="s">
        <v>13</v>
      </c>
      <c r="I3" s="231" t="s">
        <v>21</v>
      </c>
      <c r="J3" s="231" t="s">
        <v>15</v>
      </c>
      <c r="K3" s="231" t="s">
        <v>16</v>
      </c>
      <c r="L3" s="181"/>
    </row>
    <row r="4" spans="1:11" ht="12.75">
      <c r="A4" s="234"/>
      <c r="B4" s="235"/>
      <c r="C4" s="236"/>
      <c r="D4" s="236"/>
      <c r="E4" s="236"/>
      <c r="F4" s="236"/>
      <c r="G4" s="236"/>
      <c r="H4" s="236"/>
      <c r="I4" s="236"/>
      <c r="J4" s="236"/>
      <c r="K4" s="236"/>
    </row>
    <row r="5" spans="1:12" s="180" customFormat="1" ht="12.75">
      <c r="A5" s="237"/>
      <c r="B5" s="238" t="s">
        <v>308</v>
      </c>
      <c r="C5" s="178"/>
      <c r="D5" s="178"/>
      <c r="E5" s="178"/>
      <c r="F5" s="178"/>
      <c r="G5" s="178"/>
      <c r="H5" s="178"/>
      <c r="I5" s="178"/>
      <c r="J5" s="178"/>
      <c r="K5" s="178"/>
      <c r="L5" s="181">
        <v>13223473.19</v>
      </c>
    </row>
    <row r="6" spans="1:12" ht="12.75" customHeight="1">
      <c r="A6" s="237"/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1">
        <f>C9-L5</f>
        <v>0</v>
      </c>
    </row>
    <row r="7" spans="1:12" s="180" customFormat="1" ht="12.75">
      <c r="A7" s="242" t="s">
        <v>57</v>
      </c>
      <c r="B7" s="243" t="s">
        <v>61</v>
      </c>
      <c r="C7" s="178"/>
      <c r="D7" s="178"/>
      <c r="E7" s="178"/>
      <c r="F7" s="178"/>
      <c r="G7" s="178"/>
      <c r="H7" s="178"/>
      <c r="I7" s="178"/>
      <c r="J7" s="178"/>
      <c r="K7" s="178"/>
      <c r="L7" s="181"/>
    </row>
    <row r="8" spans="1:12" s="180" customFormat="1" ht="12.75" customHeight="1">
      <c r="A8" s="242" t="s">
        <v>56</v>
      </c>
      <c r="B8" s="243" t="s">
        <v>62</v>
      </c>
      <c r="C8" s="178"/>
      <c r="D8" s="178"/>
      <c r="E8" s="178"/>
      <c r="F8" s="178"/>
      <c r="G8" s="178"/>
      <c r="H8" s="178"/>
      <c r="I8" s="178"/>
      <c r="J8" s="178"/>
      <c r="K8" s="178"/>
      <c r="L8" s="181"/>
    </row>
    <row r="9" spans="1:12" s="180" customFormat="1" ht="12.75">
      <c r="A9" s="237">
        <v>3</v>
      </c>
      <c r="B9" s="243" t="s">
        <v>59</v>
      </c>
      <c r="C9" s="178">
        <f>D9+F9+G9+H9+I9</f>
        <v>13223473.19</v>
      </c>
      <c r="D9" s="178">
        <f>D24+D99</f>
        <v>1248173.19</v>
      </c>
      <c r="E9" s="178">
        <f>E25+E35+E54+E90+E106+E111+E119+E87+E100</f>
        <v>1000000</v>
      </c>
      <c r="F9" s="178">
        <f>F24+F108</f>
        <v>162700</v>
      </c>
      <c r="G9" s="178">
        <f>G10+G24+G99+G105+G108</f>
        <v>1718600</v>
      </c>
      <c r="H9" s="178">
        <f>H11+H15+H22+H25</f>
        <v>10086000</v>
      </c>
      <c r="I9" s="178">
        <f>I24</f>
        <v>8000</v>
      </c>
      <c r="J9" s="178"/>
      <c r="K9" s="178"/>
      <c r="L9" s="244"/>
    </row>
    <row r="10" spans="1:12" s="180" customFormat="1" ht="12.75">
      <c r="A10" s="237">
        <v>31</v>
      </c>
      <c r="B10" s="243" t="s">
        <v>22</v>
      </c>
      <c r="C10" s="240"/>
      <c r="D10" s="178"/>
      <c r="E10" s="178"/>
      <c r="F10" s="178"/>
      <c r="G10" s="178">
        <f>G11+G15+G22</f>
        <v>422350</v>
      </c>
      <c r="H10" s="178">
        <f>H11+H15+H22</f>
        <v>9916000</v>
      </c>
      <c r="I10" s="178"/>
      <c r="J10" s="178"/>
      <c r="K10" s="178"/>
      <c r="L10" s="181"/>
    </row>
    <row r="11" spans="1:12" s="180" customFormat="1" ht="12.75">
      <c r="A11" s="237">
        <v>311</v>
      </c>
      <c r="B11" s="243" t="s">
        <v>23</v>
      </c>
      <c r="C11" s="178"/>
      <c r="D11" s="178"/>
      <c r="E11" s="178"/>
      <c r="F11" s="178"/>
      <c r="G11" s="178">
        <f>G12+G13</f>
        <v>346100</v>
      </c>
      <c r="H11" s="178">
        <f>H12+H13+H14</f>
        <v>8223000</v>
      </c>
      <c r="I11" s="178">
        <v>0</v>
      </c>
      <c r="J11" s="178"/>
      <c r="K11" s="178"/>
      <c r="L11" s="181"/>
    </row>
    <row r="12" spans="1:11" ht="15" customHeight="1">
      <c r="A12" s="245">
        <v>31111</v>
      </c>
      <c r="B12" s="138" t="s">
        <v>105</v>
      </c>
      <c r="C12" s="240"/>
      <c r="D12" s="240"/>
      <c r="E12" s="240"/>
      <c r="F12" s="240"/>
      <c r="G12" s="240">
        <f>'Financijski plan 2020.'!D26+'Financijski plan 2020.'!E26+'Financijski plan 2020.'!I26</f>
        <v>344600</v>
      </c>
      <c r="H12" s="240">
        <f>'Financijski plan 2020.'!N26</f>
        <v>8100000</v>
      </c>
      <c r="I12" s="240"/>
      <c r="J12" s="240"/>
      <c r="K12" s="240"/>
    </row>
    <row r="13" spans="1:11" ht="15" customHeight="1">
      <c r="A13" s="245">
        <v>311131</v>
      </c>
      <c r="B13" s="138" t="s">
        <v>106</v>
      </c>
      <c r="C13" s="240"/>
      <c r="D13" s="240"/>
      <c r="E13" s="240"/>
      <c r="F13" s="240"/>
      <c r="G13" s="240">
        <f>'Financijski plan 2020.'!I27</f>
        <v>1500</v>
      </c>
      <c r="H13" s="240">
        <f>'Financijski plan 2020.'!N27</f>
        <v>93000</v>
      </c>
      <c r="I13" s="240"/>
      <c r="J13" s="240"/>
      <c r="K13" s="240"/>
    </row>
    <row r="14" spans="1:13" ht="15" customHeight="1">
      <c r="A14" s="245">
        <v>31141</v>
      </c>
      <c r="B14" s="138" t="s">
        <v>301</v>
      </c>
      <c r="C14" s="240"/>
      <c r="D14" s="240"/>
      <c r="E14" s="240"/>
      <c r="F14" s="240"/>
      <c r="G14" s="240"/>
      <c r="H14" s="240">
        <f>'Financijski plan 2020.'!N28</f>
        <v>30000</v>
      </c>
      <c r="I14" s="240"/>
      <c r="J14" s="240"/>
      <c r="K14" s="240"/>
      <c r="M14" s="246"/>
    </row>
    <row r="15" spans="1:12" s="180" customFormat="1" ht="12.75">
      <c r="A15" s="237">
        <v>312</v>
      </c>
      <c r="B15" s="243" t="s">
        <v>24</v>
      </c>
      <c r="C15" s="178"/>
      <c r="D15" s="178"/>
      <c r="E15" s="178"/>
      <c r="F15" s="178"/>
      <c r="G15" s="178">
        <f>SUM(G17:G21)</f>
        <v>19250</v>
      </c>
      <c r="H15" s="178">
        <f>'Financijski plan 2020.'!N29+'Financijski plan 2020.'!N30+'Financijski plan 2020.'!N31+'Financijski plan 2020.'!N32+'Financijski plan 2020.'!N33+'Financijski plan 2020.'!N34</f>
        <v>337000</v>
      </c>
      <c r="I15" s="178">
        <v>0</v>
      </c>
      <c r="J15" s="178"/>
      <c r="K15" s="178"/>
      <c r="L15" s="181"/>
    </row>
    <row r="16" spans="1:11" ht="15" customHeight="1">
      <c r="A16" s="245">
        <v>31212</v>
      </c>
      <c r="B16" s="138" t="s">
        <v>302</v>
      </c>
      <c r="C16" s="240"/>
      <c r="D16" s="240"/>
      <c r="E16" s="240"/>
      <c r="F16" s="240"/>
      <c r="G16" s="240"/>
      <c r="H16" s="240">
        <f>'Financijski plan 2020.'!N29</f>
        <v>40000</v>
      </c>
      <c r="I16" s="240"/>
      <c r="J16" s="240"/>
      <c r="K16" s="240"/>
    </row>
    <row r="17" spans="1:11" ht="15" customHeight="1">
      <c r="A17" s="245">
        <v>31213</v>
      </c>
      <c r="B17" s="138" t="s">
        <v>109</v>
      </c>
      <c r="C17" s="240"/>
      <c r="D17" s="240"/>
      <c r="E17" s="240"/>
      <c r="F17" s="240"/>
      <c r="G17" s="240">
        <f>'Financijski plan 2020.'!E30+'Financijski plan 2020.'!I30</f>
        <v>3000</v>
      </c>
      <c r="H17" s="240">
        <f>'Financijski plan 2020.'!N30</f>
        <v>22000</v>
      </c>
      <c r="I17" s="240"/>
      <c r="J17" s="240"/>
      <c r="K17" s="240"/>
    </row>
    <row r="18" spans="1:11" ht="15" customHeight="1">
      <c r="A18" s="247" t="s">
        <v>303</v>
      </c>
      <c r="B18" s="138" t="s">
        <v>304</v>
      </c>
      <c r="C18" s="240"/>
      <c r="D18" s="240"/>
      <c r="E18" s="240"/>
      <c r="F18" s="240"/>
      <c r="G18" s="240"/>
      <c r="H18" s="240">
        <f>'Financijski plan 2020.'!N31</f>
        <v>50000</v>
      </c>
      <c r="I18" s="240"/>
      <c r="J18" s="240"/>
      <c r="K18" s="240"/>
    </row>
    <row r="19" spans="1:11" ht="15" customHeight="1">
      <c r="A19" s="247" t="s">
        <v>110</v>
      </c>
      <c r="B19" s="138" t="s">
        <v>111</v>
      </c>
      <c r="C19" s="240"/>
      <c r="D19" s="240"/>
      <c r="E19" s="240"/>
      <c r="F19" s="240"/>
      <c r="G19" s="240"/>
      <c r="H19" s="240">
        <f>'Financijski plan 2020.'!N32</f>
        <v>20000</v>
      </c>
      <c r="I19" s="240"/>
      <c r="J19" s="240"/>
      <c r="K19" s="240"/>
    </row>
    <row r="20" spans="1:11" ht="15" customHeight="1">
      <c r="A20" s="247" t="s">
        <v>112</v>
      </c>
      <c r="B20" s="138" t="s">
        <v>113</v>
      </c>
      <c r="C20" s="240"/>
      <c r="D20" s="240"/>
      <c r="E20" s="240"/>
      <c r="F20" s="240"/>
      <c r="G20" s="240">
        <f>'Financijski plan 2020.'!D33+'Financijski plan 2020.'!I33</f>
        <v>7500</v>
      </c>
      <c r="H20" s="240">
        <f>'Financijski plan 2020.'!N33</f>
        <v>102500</v>
      </c>
      <c r="I20" s="240"/>
      <c r="J20" s="240"/>
      <c r="K20" s="240"/>
    </row>
    <row r="21" spans="1:11" ht="15" customHeight="1">
      <c r="A21" s="247" t="s">
        <v>114</v>
      </c>
      <c r="B21" s="138" t="s">
        <v>115</v>
      </c>
      <c r="C21" s="240"/>
      <c r="D21" s="240"/>
      <c r="E21" s="240"/>
      <c r="F21" s="240"/>
      <c r="G21" s="240">
        <f>'Financijski plan 2020.'!E34+'Financijski plan 2020.'!I34</f>
        <v>8750</v>
      </c>
      <c r="H21" s="240">
        <f>'Financijski plan 2020.'!N34</f>
        <v>102500</v>
      </c>
      <c r="I21" s="240"/>
      <c r="J21" s="240"/>
      <c r="K21" s="240"/>
    </row>
    <row r="22" spans="1:12" s="180" customFormat="1" ht="12.75">
      <c r="A22" s="237">
        <v>313</v>
      </c>
      <c r="B22" s="243" t="s">
        <v>25</v>
      </c>
      <c r="C22" s="178"/>
      <c r="D22" s="178"/>
      <c r="E22" s="178"/>
      <c r="F22" s="178"/>
      <c r="G22" s="178">
        <f>G23</f>
        <v>57000</v>
      </c>
      <c r="H22" s="178">
        <f>H23</f>
        <v>1356000</v>
      </c>
      <c r="I22" s="178"/>
      <c r="J22" s="178"/>
      <c r="K22" s="178"/>
      <c r="L22" s="244"/>
    </row>
    <row r="23" spans="1:11" ht="15" customHeight="1">
      <c r="A23" s="247" t="s">
        <v>116</v>
      </c>
      <c r="B23" s="138" t="s">
        <v>117</v>
      </c>
      <c r="C23" s="240"/>
      <c r="D23" s="240"/>
      <c r="E23" s="240"/>
      <c r="F23" s="240"/>
      <c r="G23" s="240">
        <f>'Financijski plan 2020.'!D35+'Financijski plan 2020.'!E35+'Financijski plan 2020.'!I35</f>
        <v>57000</v>
      </c>
      <c r="H23" s="240">
        <f>'Financijski plan 2020.'!N35</f>
        <v>1356000</v>
      </c>
      <c r="I23" s="240"/>
      <c r="J23" s="240"/>
      <c r="K23" s="240"/>
    </row>
    <row r="24" spans="1:12" s="180" customFormat="1" ht="12.75">
      <c r="A24" s="237">
        <v>32</v>
      </c>
      <c r="B24" s="243" t="s">
        <v>26</v>
      </c>
      <c r="C24" s="178">
        <f>D24+F24+G24+H24+I24</f>
        <v>2518813.19</v>
      </c>
      <c r="D24" s="178">
        <f>D25+D35+D54+D90</f>
        <v>1240173.19</v>
      </c>
      <c r="E24" s="178">
        <f>E25</f>
        <v>16540</v>
      </c>
      <c r="F24" s="178">
        <f>F35+F54+F87+F90</f>
        <v>140700</v>
      </c>
      <c r="G24" s="178">
        <f>G25+G35+G54++G90</f>
        <v>959940</v>
      </c>
      <c r="H24" s="178">
        <f>H25</f>
        <v>170000</v>
      </c>
      <c r="I24" s="178">
        <f>I35</f>
        <v>8000</v>
      </c>
      <c r="J24" s="178"/>
      <c r="K24" s="178"/>
      <c r="L24" s="244"/>
    </row>
    <row r="25" spans="1:12" s="180" customFormat="1" ht="12.75">
      <c r="A25" s="237">
        <v>321</v>
      </c>
      <c r="B25" s="243" t="s">
        <v>27</v>
      </c>
      <c r="C25" s="178">
        <f>SUM(C26:C34)</f>
        <v>278230</v>
      </c>
      <c r="D25" s="178">
        <f>'Financijski plan 2020.'!C36+'Financijski plan 2020.'!C37+'Financijski plan 2020.'!C38+'Financijski plan 2020.'!C39+'Financijski plan 2020.'!C40+'Financijski plan 2020.'!C41+'Financijski plan 2020.'!C42+'Financijski plan 2020.'!C43+'Financijski plan 2020.'!C44</f>
        <v>55000</v>
      </c>
      <c r="E25" s="178">
        <f>SUM(E26:E34)</f>
        <v>16540</v>
      </c>
      <c r="F25" s="178">
        <f>SUM(F26:F34)</f>
        <v>0</v>
      </c>
      <c r="G25" s="178">
        <f>SUM(G26:G34)</f>
        <v>37690</v>
      </c>
      <c r="H25" s="178">
        <f>H31</f>
        <v>170000</v>
      </c>
      <c r="I25" s="178"/>
      <c r="J25" s="178"/>
      <c r="K25" s="178"/>
      <c r="L25" s="244"/>
    </row>
    <row r="26" spans="1:11" ht="15" customHeight="1">
      <c r="A26" s="247" t="s">
        <v>118</v>
      </c>
      <c r="B26" s="138" t="s">
        <v>119</v>
      </c>
      <c r="C26" s="240">
        <f aca="true" t="shared" si="0" ref="C26:C31">D26+E26+G26+H26</f>
        <v>71930</v>
      </c>
      <c r="D26" s="171">
        <v>33000</v>
      </c>
      <c r="E26" s="240">
        <f>'Financijski plan 2020.'!M36</f>
        <v>14540</v>
      </c>
      <c r="F26" s="240">
        <f>'Financijski plan 2020.'!N36</f>
        <v>0</v>
      </c>
      <c r="G26" s="240">
        <f>'Financijski plan 2020.'!D36+'Financijski plan 2020.'!E36+14540</f>
        <v>24390</v>
      </c>
      <c r="H26" s="240"/>
      <c r="I26" s="240"/>
      <c r="J26" s="240"/>
      <c r="K26" s="240"/>
    </row>
    <row r="27" spans="1:11" ht="15" customHeight="1">
      <c r="A27" s="247" t="s">
        <v>120</v>
      </c>
      <c r="B27" s="138" t="s">
        <v>121</v>
      </c>
      <c r="C27" s="240">
        <f t="shared" si="0"/>
        <v>11000</v>
      </c>
      <c r="D27" s="171">
        <v>9000</v>
      </c>
      <c r="E27" s="240">
        <f>'Financijski plan 2020.'!M37</f>
        <v>1000</v>
      </c>
      <c r="F27" s="240">
        <f>'Financijski plan 2020.'!N37</f>
        <v>0</v>
      </c>
      <c r="G27" s="240">
        <v>1000</v>
      </c>
      <c r="H27" s="240"/>
      <c r="I27" s="240"/>
      <c r="J27" s="240"/>
      <c r="K27" s="240"/>
    </row>
    <row r="28" spans="1:11" ht="15" customHeight="1">
      <c r="A28" s="247" t="s">
        <v>122</v>
      </c>
      <c r="B28" s="138" t="s">
        <v>123</v>
      </c>
      <c r="C28" s="240">
        <f t="shared" si="0"/>
        <v>3000</v>
      </c>
      <c r="D28" s="171">
        <v>3000</v>
      </c>
      <c r="E28" s="240"/>
      <c r="F28" s="240"/>
      <c r="G28" s="240"/>
      <c r="H28" s="240"/>
      <c r="I28" s="240"/>
      <c r="J28" s="240"/>
      <c r="K28" s="240"/>
    </row>
    <row r="29" spans="1:11" ht="15" customHeight="1">
      <c r="A29" s="247" t="s">
        <v>124</v>
      </c>
      <c r="B29" s="138" t="s">
        <v>125</v>
      </c>
      <c r="C29" s="240">
        <f t="shared" si="0"/>
        <v>0</v>
      </c>
      <c r="D29" s="171"/>
      <c r="E29" s="240"/>
      <c r="F29" s="240"/>
      <c r="G29" s="240"/>
      <c r="H29" s="240"/>
      <c r="I29" s="240"/>
      <c r="J29" s="240"/>
      <c r="K29" s="240"/>
    </row>
    <row r="30" spans="1:11" ht="15" customHeight="1">
      <c r="A30" s="247" t="s">
        <v>126</v>
      </c>
      <c r="B30" s="138" t="s">
        <v>305</v>
      </c>
      <c r="C30" s="240">
        <f t="shared" si="0"/>
        <v>1500</v>
      </c>
      <c r="D30" s="171">
        <v>1500</v>
      </c>
      <c r="E30" s="240"/>
      <c r="F30" s="240"/>
      <c r="G30" s="240"/>
      <c r="H30" s="240"/>
      <c r="I30" s="240"/>
      <c r="J30" s="240"/>
      <c r="K30" s="240"/>
    </row>
    <row r="31" spans="1:11" ht="15" customHeight="1">
      <c r="A31" s="247" t="s">
        <v>127</v>
      </c>
      <c r="B31" s="138" t="s">
        <v>128</v>
      </c>
      <c r="C31" s="240">
        <f t="shared" si="0"/>
        <v>181300</v>
      </c>
      <c r="D31" s="171"/>
      <c r="E31" s="240"/>
      <c r="F31" s="240"/>
      <c r="G31" s="240">
        <f>'Financijski plan 2020.'!D41+'Financijski plan 2020.'!E41+'Financijski plan 2020.'!I41</f>
        <v>11300</v>
      </c>
      <c r="H31" s="240">
        <f>'Financijski plan 2020.'!N41</f>
        <v>170000</v>
      </c>
      <c r="I31" s="240"/>
      <c r="J31" s="240"/>
      <c r="K31" s="240"/>
    </row>
    <row r="32" spans="1:11" ht="15" customHeight="1">
      <c r="A32" s="247" t="s">
        <v>129</v>
      </c>
      <c r="B32" s="138" t="s">
        <v>130</v>
      </c>
      <c r="C32" s="240">
        <f>D32+G32+H32</f>
        <v>9000</v>
      </c>
      <c r="D32" s="171">
        <v>8000</v>
      </c>
      <c r="E32" s="240">
        <f>'Financijski plan 2020.'!M42</f>
        <v>1000</v>
      </c>
      <c r="F32" s="240">
        <f>'Financijski plan 2020.'!N42</f>
        <v>0</v>
      </c>
      <c r="G32" s="240">
        <v>1000</v>
      </c>
      <c r="H32" s="240"/>
      <c r="I32" s="240"/>
      <c r="J32" s="240"/>
      <c r="K32" s="240"/>
    </row>
    <row r="33" spans="1:11" ht="15" customHeight="1">
      <c r="A33" s="247" t="s">
        <v>131</v>
      </c>
      <c r="B33" s="138" t="s">
        <v>132</v>
      </c>
      <c r="C33" s="240">
        <f>D33+G33+H33</f>
        <v>500</v>
      </c>
      <c r="D33" s="171">
        <v>500</v>
      </c>
      <c r="E33" s="240"/>
      <c r="F33" s="240"/>
      <c r="G33" s="240"/>
      <c r="H33" s="240"/>
      <c r="I33" s="240"/>
      <c r="J33" s="240"/>
      <c r="K33" s="240"/>
    </row>
    <row r="34" spans="1:11" ht="15" customHeight="1">
      <c r="A34" s="247" t="s">
        <v>133</v>
      </c>
      <c r="B34" s="138" t="s">
        <v>134</v>
      </c>
      <c r="C34" s="178">
        <f>D34+E34+G34+H34</f>
        <v>0</v>
      </c>
      <c r="D34" s="171"/>
      <c r="E34" s="240"/>
      <c r="F34" s="240"/>
      <c r="G34" s="240"/>
      <c r="H34" s="240"/>
      <c r="I34" s="240"/>
      <c r="J34" s="240"/>
      <c r="K34" s="240"/>
    </row>
    <row r="35" spans="1:12" s="180" customFormat="1" ht="15" customHeight="1">
      <c r="A35" s="248">
        <v>322</v>
      </c>
      <c r="B35" s="249" t="s">
        <v>28</v>
      </c>
      <c r="C35" s="178">
        <f>SUM(C36:C53)</f>
        <v>1439750</v>
      </c>
      <c r="D35" s="179">
        <f>SUM(D36:D53)</f>
        <v>629750</v>
      </c>
      <c r="E35" s="179">
        <f>SUM(E36:E53)</f>
        <v>466500</v>
      </c>
      <c r="F35" s="179">
        <f>SUM(F36:F53)</f>
        <v>42000</v>
      </c>
      <c r="G35" s="179">
        <f>SUM(G36:G52)</f>
        <v>760000</v>
      </c>
      <c r="H35" s="179">
        <v>0</v>
      </c>
      <c r="I35" s="179">
        <f>I51</f>
        <v>8000</v>
      </c>
      <c r="J35" s="178"/>
      <c r="K35" s="178"/>
      <c r="L35" s="244"/>
    </row>
    <row r="36" spans="1:11" ht="15" customHeight="1">
      <c r="A36" s="250" t="s">
        <v>135</v>
      </c>
      <c r="B36" s="139" t="s">
        <v>136</v>
      </c>
      <c r="C36" s="240">
        <f aca="true" t="shared" si="1" ref="C36:C50">D36+F36+G36+H36</f>
        <v>33500</v>
      </c>
      <c r="D36" s="171">
        <v>30000</v>
      </c>
      <c r="E36" s="251">
        <f>'Financijski plan 2020.'!M45</f>
        <v>1000</v>
      </c>
      <c r="F36" s="251">
        <f>'Financijski plan 2020.'!N45</f>
        <v>0</v>
      </c>
      <c r="G36" s="251">
        <f>'Financijski plan 2020.'!D45+1000</f>
        <v>3500</v>
      </c>
      <c r="H36" s="251"/>
      <c r="I36" s="251"/>
      <c r="J36" s="240"/>
      <c r="K36" s="240"/>
    </row>
    <row r="37" spans="1:11" ht="15" customHeight="1">
      <c r="A37" s="250" t="s">
        <v>137</v>
      </c>
      <c r="B37" s="139" t="s">
        <v>138</v>
      </c>
      <c r="C37" s="240">
        <f t="shared" si="1"/>
        <v>13000</v>
      </c>
      <c r="D37" s="171">
        <v>12000</v>
      </c>
      <c r="E37" s="251">
        <f>'Financijski plan 2020.'!M46</f>
        <v>1000</v>
      </c>
      <c r="F37" s="251">
        <f>'Financijski plan 2020.'!N46</f>
        <v>0</v>
      </c>
      <c r="G37" s="251">
        <v>1000</v>
      </c>
      <c r="H37" s="251"/>
      <c r="I37" s="251"/>
      <c r="J37" s="240"/>
      <c r="K37" s="240"/>
    </row>
    <row r="38" spans="1:11" ht="15" customHeight="1">
      <c r="A38" s="250" t="s">
        <v>139</v>
      </c>
      <c r="B38" s="139" t="s">
        <v>140</v>
      </c>
      <c r="C38" s="240">
        <f t="shared" si="1"/>
        <v>21000</v>
      </c>
      <c r="D38" s="171">
        <v>20000</v>
      </c>
      <c r="E38" s="251">
        <f>'Financijski plan 2020.'!M47</f>
        <v>1000</v>
      </c>
      <c r="F38" s="251">
        <v>1000</v>
      </c>
      <c r="G38" s="251"/>
      <c r="H38" s="251"/>
      <c r="I38" s="251"/>
      <c r="J38" s="240"/>
      <c r="K38" s="240"/>
    </row>
    <row r="39" spans="1:11" ht="15" customHeight="1">
      <c r="A39" s="250" t="s">
        <v>141</v>
      </c>
      <c r="B39" s="139" t="s">
        <v>142</v>
      </c>
      <c r="C39" s="240">
        <f t="shared" si="1"/>
        <v>11000</v>
      </c>
      <c r="D39" s="171">
        <v>10000</v>
      </c>
      <c r="E39" s="251">
        <f>'Financijski plan 2020.'!M48</f>
        <v>1000</v>
      </c>
      <c r="F39" s="251">
        <v>1000</v>
      </c>
      <c r="G39" s="251"/>
      <c r="H39" s="251"/>
      <c r="I39" s="251"/>
      <c r="J39" s="240"/>
      <c r="K39" s="240"/>
    </row>
    <row r="40" spans="1:11" ht="15" customHeight="1">
      <c r="A40" s="250" t="s">
        <v>143</v>
      </c>
      <c r="B40" s="139" t="s">
        <v>144</v>
      </c>
      <c r="C40" s="240">
        <f t="shared" si="1"/>
        <v>14500</v>
      </c>
      <c r="D40" s="171">
        <v>3500</v>
      </c>
      <c r="E40" s="251">
        <v>5000</v>
      </c>
      <c r="F40" s="251">
        <v>5000</v>
      </c>
      <c r="G40" s="251">
        <f>'Financijski plan 2020.'!J49</f>
        <v>6000</v>
      </c>
      <c r="H40" s="251"/>
      <c r="I40" s="251"/>
      <c r="J40" s="240"/>
      <c r="K40" s="240"/>
    </row>
    <row r="41" spans="1:11" ht="15" customHeight="1">
      <c r="A41" s="250" t="s">
        <v>145</v>
      </c>
      <c r="B41" s="139" t="s">
        <v>146</v>
      </c>
      <c r="C41" s="240">
        <f t="shared" si="1"/>
        <v>250</v>
      </c>
      <c r="D41" s="171">
        <v>250</v>
      </c>
      <c r="E41" s="251"/>
      <c r="F41" s="251"/>
      <c r="G41" s="251"/>
      <c r="H41" s="251"/>
      <c r="I41" s="251"/>
      <c r="J41" s="240"/>
      <c r="K41" s="240"/>
    </row>
    <row r="42" spans="1:11" ht="15" customHeight="1">
      <c r="A42" s="250" t="s">
        <v>147</v>
      </c>
      <c r="B42" s="139" t="s">
        <v>148</v>
      </c>
      <c r="C42" s="240">
        <f t="shared" si="1"/>
        <v>741000</v>
      </c>
      <c r="D42" s="171"/>
      <c r="E42" s="251">
        <f>'Financijski plan 2020.'!M51</f>
        <v>415000</v>
      </c>
      <c r="F42" s="251">
        <f>'Financijski plan 2020.'!N51</f>
        <v>0</v>
      </c>
      <c r="G42" s="251">
        <f>'Financijski plan 2020.'!F51+'Financijski plan 2020.'!G51+'Financijski plan 2020.'!H51+'Financijski plan 2020.'!L51+415000</f>
        <v>741000</v>
      </c>
      <c r="H42" s="251"/>
      <c r="I42" s="251"/>
      <c r="J42" s="240"/>
      <c r="K42" s="240"/>
    </row>
    <row r="43" spans="1:11" ht="15" customHeight="1">
      <c r="A43" s="250" t="s">
        <v>149</v>
      </c>
      <c r="B43" s="139" t="s">
        <v>150</v>
      </c>
      <c r="C43" s="240">
        <f t="shared" si="1"/>
        <v>0</v>
      </c>
      <c r="D43" s="171"/>
      <c r="E43" s="251"/>
      <c r="F43" s="251"/>
      <c r="G43" s="251"/>
      <c r="H43" s="251"/>
      <c r="I43" s="251"/>
      <c r="J43" s="240"/>
      <c r="K43" s="240"/>
    </row>
    <row r="44" spans="1:11" ht="14.25" customHeight="1">
      <c r="A44" s="250" t="s">
        <v>151</v>
      </c>
      <c r="B44" s="139" t="s">
        <v>152</v>
      </c>
      <c r="C44" s="240">
        <f t="shared" si="1"/>
        <v>181500</v>
      </c>
      <c r="D44" s="171">
        <v>180000</v>
      </c>
      <c r="E44" s="251">
        <f>'Financijski plan 2020.'!M53</f>
        <v>1500</v>
      </c>
      <c r="F44" s="251"/>
      <c r="G44" s="251">
        <v>1500</v>
      </c>
      <c r="H44" s="251"/>
      <c r="I44" s="251"/>
      <c r="J44" s="240"/>
      <c r="K44" s="240"/>
    </row>
    <row r="45" spans="1:11" ht="15" customHeight="1">
      <c r="A45" s="250" t="s">
        <v>153</v>
      </c>
      <c r="B45" s="139" t="s">
        <v>154</v>
      </c>
      <c r="C45" s="240">
        <f t="shared" si="1"/>
        <v>310000</v>
      </c>
      <c r="D45" s="171">
        <v>310000</v>
      </c>
      <c r="E45" s="251"/>
      <c r="F45" s="251"/>
      <c r="G45" s="251"/>
      <c r="H45" s="251"/>
      <c r="I45" s="251"/>
      <c r="J45" s="240"/>
      <c r="K45" s="240"/>
    </row>
    <row r="46" spans="1:11" ht="15" customHeight="1">
      <c r="A46" s="250" t="s">
        <v>155</v>
      </c>
      <c r="B46" s="139" t="s">
        <v>156</v>
      </c>
      <c r="C46" s="240">
        <f t="shared" si="1"/>
        <v>7000</v>
      </c>
      <c r="D46" s="171">
        <v>7000</v>
      </c>
      <c r="E46" s="251"/>
      <c r="F46" s="251"/>
      <c r="G46" s="251"/>
      <c r="H46" s="251"/>
      <c r="I46" s="251"/>
      <c r="J46" s="240"/>
      <c r="K46" s="240"/>
    </row>
    <row r="47" spans="1:11" ht="15" customHeight="1">
      <c r="A47" s="250" t="s">
        <v>157</v>
      </c>
      <c r="B47" s="139" t="s">
        <v>158</v>
      </c>
      <c r="C47" s="240">
        <f t="shared" si="1"/>
        <v>10000</v>
      </c>
      <c r="D47" s="171">
        <v>5000</v>
      </c>
      <c r="E47" s="251">
        <f>'Financijski plan 2020.'!M56</f>
        <v>5000</v>
      </c>
      <c r="F47" s="251">
        <v>5000</v>
      </c>
      <c r="G47" s="251"/>
      <c r="H47" s="251"/>
      <c r="I47" s="251"/>
      <c r="J47" s="240"/>
      <c r="K47" s="240"/>
    </row>
    <row r="48" spans="1:11" ht="15" customHeight="1">
      <c r="A48" s="250" t="s">
        <v>159</v>
      </c>
      <c r="B48" s="139" t="s">
        <v>160</v>
      </c>
      <c r="C48" s="240">
        <f t="shared" si="1"/>
        <v>15000</v>
      </c>
      <c r="D48" s="171">
        <v>5000</v>
      </c>
      <c r="E48" s="251">
        <f>'Financijski plan 2020.'!M57</f>
        <v>10000</v>
      </c>
      <c r="F48" s="251">
        <v>10000</v>
      </c>
      <c r="G48" s="251"/>
      <c r="H48" s="251"/>
      <c r="I48" s="251"/>
      <c r="J48" s="240"/>
      <c r="K48" s="240"/>
    </row>
    <row r="49" spans="1:11" ht="15" customHeight="1">
      <c r="A49" s="250" t="s">
        <v>161</v>
      </c>
      <c r="B49" s="139" t="s">
        <v>162</v>
      </c>
      <c r="C49" s="240">
        <f t="shared" si="1"/>
        <v>42000</v>
      </c>
      <c r="D49" s="171">
        <v>22000</v>
      </c>
      <c r="E49" s="251">
        <f>'Financijski plan 2020.'!M58</f>
        <v>20000</v>
      </c>
      <c r="F49" s="251">
        <v>20000</v>
      </c>
      <c r="G49" s="251"/>
      <c r="H49" s="251"/>
      <c r="I49" s="251"/>
      <c r="J49" s="240"/>
      <c r="K49" s="240"/>
    </row>
    <row r="50" spans="1:11" ht="15" customHeight="1">
      <c r="A50" s="250" t="s">
        <v>163</v>
      </c>
      <c r="B50" s="139" t="s">
        <v>164</v>
      </c>
      <c r="C50" s="240">
        <f t="shared" si="1"/>
        <v>0</v>
      </c>
      <c r="D50" s="171"/>
      <c r="E50" s="251"/>
      <c r="F50" s="251"/>
      <c r="G50" s="251"/>
      <c r="H50" s="251"/>
      <c r="I50" s="251"/>
      <c r="J50" s="240"/>
      <c r="K50" s="240"/>
    </row>
    <row r="51" spans="1:11" ht="15" customHeight="1">
      <c r="A51" s="250" t="s">
        <v>165</v>
      </c>
      <c r="B51" s="139" t="s">
        <v>166</v>
      </c>
      <c r="C51" s="240">
        <f>D51+F51+G51+H51+I51</f>
        <v>32000</v>
      </c>
      <c r="D51" s="171">
        <v>17000</v>
      </c>
      <c r="E51" s="251">
        <f>'Financijski plan 2020.'!M60</f>
        <v>6000</v>
      </c>
      <c r="F51" s="251">
        <f>'Financijski plan 2020.'!N60</f>
        <v>0</v>
      </c>
      <c r="G51" s="251">
        <f>'Financijski plan 2020.'!J60+6000-8000</f>
        <v>7000</v>
      </c>
      <c r="H51" s="251"/>
      <c r="I51" s="251">
        <v>8000</v>
      </c>
      <c r="J51" s="240"/>
      <c r="K51" s="240"/>
    </row>
    <row r="52" spans="1:11" ht="15" customHeight="1">
      <c r="A52" s="250" t="s">
        <v>167</v>
      </c>
      <c r="B52" s="139" t="s">
        <v>168</v>
      </c>
      <c r="C52" s="240">
        <f>D52+F52+G52+H52</f>
        <v>2000</v>
      </c>
      <c r="D52" s="171">
        <v>2000</v>
      </c>
      <c r="E52" s="251"/>
      <c r="F52" s="251"/>
      <c r="G52" s="251"/>
      <c r="H52" s="251"/>
      <c r="I52" s="251"/>
      <c r="J52" s="240"/>
      <c r="K52" s="240"/>
    </row>
    <row r="53" spans="1:11" ht="15" customHeight="1">
      <c r="A53" s="250" t="s">
        <v>169</v>
      </c>
      <c r="B53" s="139" t="s">
        <v>170</v>
      </c>
      <c r="C53" s="240">
        <f>D53+F53+G53+H53</f>
        <v>6000</v>
      </c>
      <c r="D53" s="171">
        <v>6000</v>
      </c>
      <c r="E53" s="251"/>
      <c r="F53" s="251"/>
      <c r="G53" s="251"/>
      <c r="H53" s="251"/>
      <c r="I53" s="251"/>
      <c r="J53" s="240"/>
      <c r="K53" s="240"/>
    </row>
    <row r="54" spans="1:12" s="180" customFormat="1" ht="15" customHeight="1">
      <c r="A54" s="248">
        <v>323</v>
      </c>
      <c r="B54" s="249" t="s">
        <v>29</v>
      </c>
      <c r="C54" s="178">
        <f>D54+F54+G54</f>
        <v>784200</v>
      </c>
      <c r="D54" s="179">
        <f>SUM(D55:D86)</f>
        <v>539100</v>
      </c>
      <c r="E54" s="179">
        <f>SUM(E55:E86)</f>
        <v>235100</v>
      </c>
      <c r="F54" s="179">
        <f>SUM(F55:F86)</f>
        <v>85100</v>
      </c>
      <c r="G54" s="179">
        <f>SUM(G56:G86)</f>
        <v>160000</v>
      </c>
      <c r="H54" s="179">
        <v>0</v>
      </c>
      <c r="I54" s="178">
        <v>0</v>
      </c>
      <c r="J54" s="178"/>
      <c r="K54" s="178"/>
      <c r="L54" s="244"/>
    </row>
    <row r="55" spans="1:11" ht="15" customHeight="1">
      <c r="A55" s="250" t="s">
        <v>171</v>
      </c>
      <c r="B55" s="139" t="s">
        <v>172</v>
      </c>
      <c r="C55" s="240">
        <f aca="true" t="shared" si="2" ref="C55:C69">D55+F55+G55+H55</f>
        <v>30000</v>
      </c>
      <c r="D55" s="171">
        <v>30000</v>
      </c>
      <c r="E55" s="251"/>
      <c r="F55" s="251"/>
      <c r="G55" s="251"/>
      <c r="H55" s="251"/>
      <c r="I55" s="240"/>
      <c r="J55" s="240"/>
      <c r="K55" s="240"/>
    </row>
    <row r="56" spans="1:11" ht="15" customHeight="1">
      <c r="A56" s="250" t="s">
        <v>173</v>
      </c>
      <c r="B56" s="139" t="s">
        <v>174</v>
      </c>
      <c r="C56" s="240">
        <f t="shared" si="2"/>
        <v>1000</v>
      </c>
      <c r="D56" s="171">
        <v>1000</v>
      </c>
      <c r="E56" s="251"/>
      <c r="F56" s="251"/>
      <c r="G56" s="251"/>
      <c r="H56" s="251"/>
      <c r="I56" s="240"/>
      <c r="J56" s="240"/>
      <c r="K56" s="240"/>
    </row>
    <row r="57" spans="1:11" ht="15" customHeight="1">
      <c r="A57" s="250" t="s">
        <v>175</v>
      </c>
      <c r="B57" s="139" t="s">
        <v>176</v>
      </c>
      <c r="C57" s="240">
        <f t="shared" si="2"/>
        <v>6000</v>
      </c>
      <c r="D57" s="171">
        <v>5000</v>
      </c>
      <c r="E57" s="251">
        <f>'Financijski plan 2020.'!M65</f>
        <v>1000</v>
      </c>
      <c r="F57" s="251">
        <f>'Financijski plan 2020.'!N65</f>
        <v>0</v>
      </c>
      <c r="G57" s="251">
        <v>1000</v>
      </c>
      <c r="H57" s="251"/>
      <c r="I57" s="240"/>
      <c r="J57" s="240"/>
      <c r="K57" s="240"/>
    </row>
    <row r="58" spans="1:11" ht="15" customHeight="1">
      <c r="A58" s="250" t="s">
        <v>177</v>
      </c>
      <c r="B58" s="139" t="s">
        <v>178</v>
      </c>
      <c r="C58" s="240">
        <f t="shared" si="2"/>
        <v>319000</v>
      </c>
      <c r="D58" s="171">
        <f>297000</f>
        <v>297000</v>
      </c>
      <c r="E58" s="251">
        <f>'Financijski plan 2020.'!M66</f>
        <v>22000</v>
      </c>
      <c r="F58" s="251">
        <v>0</v>
      </c>
      <c r="G58" s="251">
        <f>'Financijski plan 2020.'!M66</f>
        <v>22000</v>
      </c>
      <c r="H58" s="251"/>
      <c r="I58" s="240"/>
      <c r="J58" s="240"/>
      <c r="K58" s="240"/>
    </row>
    <row r="59" spans="1:11" ht="15" customHeight="1">
      <c r="A59" s="250" t="s">
        <v>179</v>
      </c>
      <c r="B59" s="139" t="s">
        <v>180</v>
      </c>
      <c r="C59" s="240">
        <f t="shared" si="2"/>
        <v>67000</v>
      </c>
      <c r="D59" s="171">
        <v>35000</v>
      </c>
      <c r="E59" s="251">
        <f>'Financijski plan 2020.'!M67</f>
        <v>32000</v>
      </c>
      <c r="F59" s="251">
        <v>32000</v>
      </c>
      <c r="G59" s="251"/>
      <c r="H59" s="251"/>
      <c r="I59" s="240"/>
      <c r="J59" s="240"/>
      <c r="K59" s="240"/>
    </row>
    <row r="60" spans="1:11" ht="15" customHeight="1">
      <c r="A60" s="250" t="s">
        <v>181</v>
      </c>
      <c r="B60" s="139" t="s">
        <v>182</v>
      </c>
      <c r="C60" s="240">
        <f t="shared" si="2"/>
        <v>62000</v>
      </c>
      <c r="D60" s="171">
        <v>33000</v>
      </c>
      <c r="E60" s="251">
        <f>'Financijski plan 2020.'!M68</f>
        <v>29000</v>
      </c>
      <c r="F60" s="251"/>
      <c r="G60" s="251">
        <v>29000</v>
      </c>
      <c r="H60" s="251"/>
      <c r="I60" s="240"/>
      <c r="J60" s="240"/>
      <c r="K60" s="240"/>
    </row>
    <row r="61" spans="1:11" ht="15" customHeight="1">
      <c r="A61" s="250" t="s">
        <v>183</v>
      </c>
      <c r="B61" s="139" t="s">
        <v>184</v>
      </c>
      <c r="C61" s="240">
        <f t="shared" si="2"/>
        <v>7000</v>
      </c>
      <c r="D61" s="171">
        <v>7000</v>
      </c>
      <c r="E61" s="251"/>
      <c r="F61" s="251"/>
      <c r="G61" s="251"/>
      <c r="H61" s="251"/>
      <c r="I61" s="240"/>
      <c r="J61" s="240"/>
      <c r="K61" s="240"/>
    </row>
    <row r="62" spans="1:11" ht="15" customHeight="1">
      <c r="A62" s="250" t="s">
        <v>185</v>
      </c>
      <c r="B62" s="139" t="s">
        <v>186</v>
      </c>
      <c r="C62" s="240">
        <f t="shared" si="2"/>
        <v>1000</v>
      </c>
      <c r="D62" s="171">
        <v>1000</v>
      </c>
      <c r="E62" s="251"/>
      <c r="F62" s="251"/>
      <c r="G62" s="251"/>
      <c r="H62" s="251"/>
      <c r="I62" s="240"/>
      <c r="J62" s="240"/>
      <c r="K62" s="240"/>
    </row>
    <row r="63" spans="1:11" ht="15" customHeight="1">
      <c r="A63" s="250" t="s">
        <v>187</v>
      </c>
      <c r="B63" s="139" t="s">
        <v>188</v>
      </c>
      <c r="C63" s="240">
        <f t="shared" si="2"/>
        <v>14500</v>
      </c>
      <c r="D63" s="171">
        <v>14500</v>
      </c>
      <c r="E63" s="251"/>
      <c r="F63" s="251"/>
      <c r="G63" s="251"/>
      <c r="H63" s="251"/>
      <c r="I63" s="240"/>
      <c r="J63" s="240"/>
      <c r="K63" s="240"/>
    </row>
    <row r="64" spans="1:11" ht="15" customHeight="1">
      <c r="A64" s="250" t="s">
        <v>189</v>
      </c>
      <c r="B64" s="139" t="s">
        <v>190</v>
      </c>
      <c r="C64" s="240">
        <f t="shared" si="2"/>
        <v>13000</v>
      </c>
      <c r="D64" s="171">
        <v>13000</v>
      </c>
      <c r="E64" s="251"/>
      <c r="F64" s="251"/>
      <c r="G64" s="251"/>
      <c r="H64" s="251"/>
      <c r="I64" s="240"/>
      <c r="J64" s="240"/>
      <c r="K64" s="240"/>
    </row>
    <row r="65" spans="1:11" ht="15" customHeight="1">
      <c r="A65" s="250" t="s">
        <v>191</v>
      </c>
      <c r="B65" s="139" t="s">
        <v>192</v>
      </c>
      <c r="C65" s="240">
        <f t="shared" si="2"/>
        <v>5000</v>
      </c>
      <c r="D65" s="171">
        <v>5000</v>
      </c>
      <c r="E65" s="251"/>
      <c r="F65" s="251"/>
      <c r="G65" s="251"/>
      <c r="H65" s="251"/>
      <c r="I65" s="240"/>
      <c r="J65" s="240"/>
      <c r="K65" s="240"/>
    </row>
    <row r="66" spans="1:11" ht="15" customHeight="1">
      <c r="A66" s="250" t="s">
        <v>193</v>
      </c>
      <c r="B66" s="139" t="s">
        <v>194</v>
      </c>
      <c r="C66" s="240">
        <f t="shared" si="2"/>
        <v>2000</v>
      </c>
      <c r="D66" s="171">
        <v>2000</v>
      </c>
      <c r="E66" s="251"/>
      <c r="F66" s="251"/>
      <c r="G66" s="251"/>
      <c r="H66" s="251"/>
      <c r="I66" s="240"/>
      <c r="J66" s="240"/>
      <c r="K66" s="240"/>
    </row>
    <row r="67" spans="1:11" ht="15" customHeight="1">
      <c r="A67" s="250" t="s">
        <v>195</v>
      </c>
      <c r="B67" s="139" t="s">
        <v>196</v>
      </c>
      <c r="C67" s="240">
        <f t="shared" si="2"/>
        <v>22000</v>
      </c>
      <c r="D67" s="171">
        <v>22000</v>
      </c>
      <c r="E67" s="251"/>
      <c r="F67" s="251"/>
      <c r="G67" s="251"/>
      <c r="H67" s="251"/>
      <c r="I67" s="240"/>
      <c r="J67" s="240"/>
      <c r="K67" s="240"/>
    </row>
    <row r="68" spans="1:11" ht="15" customHeight="1">
      <c r="A68" s="250" t="s">
        <v>197</v>
      </c>
      <c r="B68" s="139" t="s">
        <v>198</v>
      </c>
      <c r="C68" s="240">
        <f t="shared" si="2"/>
        <v>2000</v>
      </c>
      <c r="D68" s="171">
        <v>2000</v>
      </c>
      <c r="E68" s="251"/>
      <c r="F68" s="251"/>
      <c r="G68" s="251"/>
      <c r="H68" s="251"/>
      <c r="I68" s="240"/>
      <c r="J68" s="240"/>
      <c r="K68" s="240"/>
    </row>
    <row r="69" spans="1:11" ht="15" customHeight="1">
      <c r="A69" s="250" t="s">
        <v>199</v>
      </c>
      <c r="B69" s="139" t="s">
        <v>200</v>
      </c>
      <c r="C69" s="240">
        <f t="shared" si="2"/>
        <v>2000</v>
      </c>
      <c r="D69" s="171"/>
      <c r="E69" s="251">
        <f>'Financijski plan 2020.'!M77</f>
        <v>2000</v>
      </c>
      <c r="F69" s="251">
        <f>'Financijski plan 2020.'!N77</f>
        <v>0</v>
      </c>
      <c r="G69" s="251">
        <v>2000</v>
      </c>
      <c r="H69" s="251"/>
      <c r="I69" s="240"/>
      <c r="J69" s="240"/>
      <c r="K69" s="240"/>
    </row>
    <row r="70" spans="1:11" ht="15" customHeight="1">
      <c r="A70" s="250" t="s">
        <v>201</v>
      </c>
      <c r="B70" s="139" t="s">
        <v>202</v>
      </c>
      <c r="C70" s="240">
        <f aca="true" t="shared" si="3" ref="C70:C79">D70+G70+H70</f>
        <v>0</v>
      </c>
      <c r="D70" s="171"/>
      <c r="E70" s="251"/>
      <c r="F70" s="251"/>
      <c r="G70" s="251"/>
      <c r="H70" s="251"/>
      <c r="I70" s="240"/>
      <c r="J70" s="240"/>
      <c r="K70" s="240"/>
    </row>
    <row r="71" spans="1:11" ht="15" customHeight="1">
      <c r="A71" s="250" t="s">
        <v>203</v>
      </c>
      <c r="B71" s="139" t="s">
        <v>204</v>
      </c>
      <c r="C71" s="240">
        <f t="shared" si="3"/>
        <v>11000</v>
      </c>
      <c r="D71" s="171">
        <v>11000</v>
      </c>
      <c r="E71" s="251"/>
      <c r="F71" s="251"/>
      <c r="G71" s="251"/>
      <c r="H71" s="251"/>
      <c r="I71" s="240"/>
      <c r="J71" s="240"/>
      <c r="K71" s="240"/>
    </row>
    <row r="72" spans="1:11" ht="15" customHeight="1">
      <c r="A72" s="250" t="s">
        <v>205</v>
      </c>
      <c r="B72" s="139" t="s">
        <v>206</v>
      </c>
      <c r="C72" s="240">
        <f t="shared" si="3"/>
        <v>15000</v>
      </c>
      <c r="D72" s="171">
        <v>10000</v>
      </c>
      <c r="E72" s="251">
        <f>'Financijski plan 2020.'!M80</f>
        <v>5000</v>
      </c>
      <c r="F72" s="251">
        <f>'Financijski plan 2020.'!N80</f>
        <v>0</v>
      </c>
      <c r="G72" s="251">
        <v>5000</v>
      </c>
      <c r="H72" s="251"/>
      <c r="I72" s="240"/>
      <c r="J72" s="240"/>
      <c r="K72" s="240"/>
    </row>
    <row r="73" spans="1:11" ht="15" customHeight="1">
      <c r="A73" s="250" t="s">
        <v>207</v>
      </c>
      <c r="B73" s="139" t="s">
        <v>208</v>
      </c>
      <c r="C73" s="240">
        <f t="shared" si="3"/>
        <v>0</v>
      </c>
      <c r="D73" s="171"/>
      <c r="E73" s="251"/>
      <c r="F73" s="251"/>
      <c r="G73" s="251"/>
      <c r="H73" s="251"/>
      <c r="I73" s="240"/>
      <c r="J73" s="240"/>
      <c r="K73" s="240"/>
    </row>
    <row r="74" spans="1:11" ht="15" customHeight="1">
      <c r="A74" s="250" t="s">
        <v>209</v>
      </c>
      <c r="B74" s="139" t="s">
        <v>210</v>
      </c>
      <c r="C74" s="240">
        <f t="shared" si="3"/>
        <v>0</v>
      </c>
      <c r="D74" s="171"/>
      <c r="E74" s="251"/>
      <c r="F74" s="251"/>
      <c r="G74" s="251"/>
      <c r="H74" s="251"/>
      <c r="I74" s="240"/>
      <c r="J74" s="240"/>
      <c r="K74" s="240"/>
    </row>
    <row r="75" spans="1:11" ht="15" customHeight="1">
      <c r="A75" s="250" t="s">
        <v>211</v>
      </c>
      <c r="B75" s="139" t="s">
        <v>212</v>
      </c>
      <c r="C75" s="240">
        <f t="shared" si="3"/>
        <v>10000</v>
      </c>
      <c r="D75" s="171"/>
      <c r="E75" s="251">
        <f>'Financijski plan 2020.'!M83</f>
        <v>10000</v>
      </c>
      <c r="F75" s="251">
        <f>'Financijski plan 2020.'!N83</f>
        <v>0</v>
      </c>
      <c r="G75" s="251">
        <v>10000</v>
      </c>
      <c r="H75" s="251"/>
      <c r="I75" s="240"/>
      <c r="J75" s="240"/>
      <c r="K75" s="240"/>
    </row>
    <row r="76" spans="1:11" ht="15" customHeight="1">
      <c r="A76" s="250" t="s">
        <v>213</v>
      </c>
      <c r="B76" s="139" t="s">
        <v>214</v>
      </c>
      <c r="C76" s="240">
        <f t="shared" si="3"/>
        <v>25000</v>
      </c>
      <c r="D76" s="171"/>
      <c r="E76" s="251">
        <f>'Financijski plan 2020.'!M84</f>
        <v>25000</v>
      </c>
      <c r="F76" s="251">
        <f>'Financijski plan 2020.'!N84</f>
        <v>0</v>
      </c>
      <c r="G76" s="251">
        <v>25000</v>
      </c>
      <c r="H76" s="251"/>
      <c r="I76" s="240"/>
      <c r="J76" s="240"/>
      <c r="K76" s="240"/>
    </row>
    <row r="77" spans="1:11" ht="15" customHeight="1">
      <c r="A77" s="250" t="s">
        <v>215</v>
      </c>
      <c r="B77" s="139" t="s">
        <v>216</v>
      </c>
      <c r="C77" s="240">
        <f t="shared" si="3"/>
        <v>2000</v>
      </c>
      <c r="D77" s="171"/>
      <c r="E77" s="251">
        <f>'Financijski plan 2020.'!M85</f>
        <v>2000</v>
      </c>
      <c r="F77" s="251">
        <f>'Financijski plan 2020.'!N85</f>
        <v>0</v>
      </c>
      <c r="G77" s="251">
        <v>2000</v>
      </c>
      <c r="H77" s="251"/>
      <c r="I77" s="240"/>
      <c r="J77" s="240"/>
      <c r="K77" s="240"/>
    </row>
    <row r="78" spans="1:11" ht="15" customHeight="1">
      <c r="A78" s="250" t="s">
        <v>217</v>
      </c>
      <c r="B78" s="139" t="s">
        <v>218</v>
      </c>
      <c r="C78" s="240">
        <f t="shared" si="3"/>
        <v>17500</v>
      </c>
      <c r="D78" s="171">
        <v>16500</v>
      </c>
      <c r="E78" s="251">
        <f>'Financijski plan 2020.'!M86</f>
        <v>1000</v>
      </c>
      <c r="F78" s="251">
        <f>'Financijski plan 2020.'!N86</f>
        <v>0</v>
      </c>
      <c r="G78" s="251">
        <v>1000</v>
      </c>
      <c r="H78" s="251"/>
      <c r="I78" s="240"/>
      <c r="J78" s="240"/>
      <c r="K78" s="240"/>
    </row>
    <row r="79" spans="1:11" ht="15" customHeight="1">
      <c r="A79" s="250" t="s">
        <v>219</v>
      </c>
      <c r="B79" s="139" t="s">
        <v>220</v>
      </c>
      <c r="C79" s="240">
        <f t="shared" si="3"/>
        <v>0</v>
      </c>
      <c r="D79" s="171"/>
      <c r="E79" s="251"/>
      <c r="F79" s="251"/>
      <c r="G79" s="251"/>
      <c r="H79" s="251"/>
      <c r="I79" s="240"/>
      <c r="J79" s="240"/>
      <c r="K79" s="240"/>
    </row>
    <row r="80" spans="1:11" ht="15" customHeight="1">
      <c r="A80" s="250" t="s">
        <v>221</v>
      </c>
      <c r="B80" s="139" t="s">
        <v>222</v>
      </c>
      <c r="C80" s="240">
        <f aca="true" t="shared" si="4" ref="C80:C86">D80+F80+G80+H80</f>
        <v>27100</v>
      </c>
      <c r="D80" s="171">
        <v>17000</v>
      </c>
      <c r="E80" s="251">
        <f>'Financijski plan 2020.'!M88</f>
        <v>100</v>
      </c>
      <c r="F80" s="251">
        <v>100</v>
      </c>
      <c r="G80" s="251">
        <f>'Financijski plan 2020.'!J88</f>
        <v>10000</v>
      </c>
      <c r="H80" s="251"/>
      <c r="I80" s="240"/>
      <c r="J80" s="240"/>
      <c r="K80" s="240"/>
    </row>
    <row r="81" spans="1:11" ht="15" customHeight="1">
      <c r="A81" s="250" t="s">
        <v>223</v>
      </c>
      <c r="B81" s="139" t="s">
        <v>224</v>
      </c>
      <c r="C81" s="240">
        <f t="shared" si="4"/>
        <v>26000</v>
      </c>
      <c r="D81" s="171">
        <v>10000</v>
      </c>
      <c r="E81" s="251">
        <f>'Financijski plan 2020.'!M89</f>
        <v>16000</v>
      </c>
      <c r="F81" s="251">
        <f>'Financijski plan 2020.'!N89</f>
        <v>0</v>
      </c>
      <c r="G81" s="251">
        <v>16000</v>
      </c>
      <c r="H81" s="251"/>
      <c r="I81" s="240"/>
      <c r="J81" s="240"/>
      <c r="K81" s="240"/>
    </row>
    <row r="82" spans="1:11" ht="15" customHeight="1">
      <c r="A82" s="250" t="s">
        <v>225</v>
      </c>
      <c r="B82" s="139" t="s">
        <v>226</v>
      </c>
      <c r="C82" s="240">
        <f t="shared" si="4"/>
        <v>22000</v>
      </c>
      <c r="D82" s="171"/>
      <c r="E82" s="251">
        <f>'Financijski plan 2020.'!M90</f>
        <v>22000</v>
      </c>
      <c r="F82" s="251">
        <f>'Financijski plan 2020.'!N90</f>
        <v>0</v>
      </c>
      <c r="G82" s="251">
        <v>22000</v>
      </c>
      <c r="H82" s="251"/>
      <c r="I82" s="240"/>
      <c r="J82" s="240"/>
      <c r="K82" s="240"/>
    </row>
    <row r="83" spans="1:11" ht="15" customHeight="1">
      <c r="A83" s="250" t="s">
        <v>227</v>
      </c>
      <c r="B83" s="139" t="s">
        <v>228</v>
      </c>
      <c r="C83" s="240">
        <f t="shared" si="4"/>
        <v>6500</v>
      </c>
      <c r="D83" s="171">
        <v>6500</v>
      </c>
      <c r="E83" s="251"/>
      <c r="F83" s="251"/>
      <c r="G83" s="251"/>
      <c r="H83" s="251"/>
      <c r="I83" s="240"/>
      <c r="J83" s="240"/>
      <c r="K83" s="240"/>
    </row>
    <row r="84" spans="1:11" ht="15" customHeight="1">
      <c r="A84" s="250" t="s">
        <v>229</v>
      </c>
      <c r="B84" s="139" t="s">
        <v>230</v>
      </c>
      <c r="C84" s="240">
        <f t="shared" si="4"/>
        <v>100</v>
      </c>
      <c r="D84" s="171">
        <v>100</v>
      </c>
      <c r="E84" s="251"/>
      <c r="F84" s="251"/>
      <c r="G84" s="251"/>
      <c r="H84" s="251"/>
      <c r="I84" s="240"/>
      <c r="J84" s="240"/>
      <c r="K84" s="240"/>
    </row>
    <row r="85" spans="1:11" ht="15" customHeight="1">
      <c r="A85" s="250" t="s">
        <v>231</v>
      </c>
      <c r="B85" s="139" t="s">
        <v>232</v>
      </c>
      <c r="C85" s="240">
        <f t="shared" si="4"/>
        <v>28000</v>
      </c>
      <c r="D85" s="171"/>
      <c r="E85" s="251">
        <f>'Financijski plan 2020.'!M93</f>
        <v>28000</v>
      </c>
      <c r="F85" s="251">
        <v>28000</v>
      </c>
      <c r="G85" s="251"/>
      <c r="H85" s="251"/>
      <c r="I85" s="240"/>
      <c r="J85" s="240"/>
      <c r="K85" s="240"/>
    </row>
    <row r="86" spans="1:11" ht="15" customHeight="1">
      <c r="A86" s="250" t="s">
        <v>233</v>
      </c>
      <c r="B86" s="139" t="s">
        <v>325</v>
      </c>
      <c r="C86" s="240">
        <f t="shared" si="4"/>
        <v>40500</v>
      </c>
      <c r="D86" s="171">
        <v>500</v>
      </c>
      <c r="E86" s="251">
        <f>'Financijski plan 2020.'!M94</f>
        <v>40000</v>
      </c>
      <c r="F86" s="251">
        <v>25000</v>
      </c>
      <c r="G86" s="251">
        <f>E86-F86</f>
        <v>15000</v>
      </c>
      <c r="H86" s="251"/>
      <c r="I86" s="240"/>
      <c r="J86" s="240"/>
      <c r="K86" s="240"/>
    </row>
    <row r="87" spans="1:12" s="180" customFormat="1" ht="15" customHeight="1">
      <c r="A87" s="252">
        <v>324</v>
      </c>
      <c r="B87" s="140"/>
      <c r="C87" s="178">
        <f>C88+C89</f>
        <v>100</v>
      </c>
      <c r="D87" s="253"/>
      <c r="E87" s="179">
        <f>SUM(E88:E89)</f>
        <v>100</v>
      </c>
      <c r="F87" s="179">
        <f>SUM(F88:F89)</f>
        <v>100</v>
      </c>
      <c r="G87" s="179">
        <f>G88+G89</f>
        <v>0</v>
      </c>
      <c r="H87" s="179"/>
      <c r="I87" s="178"/>
      <c r="J87" s="178"/>
      <c r="K87" s="178"/>
      <c r="L87" s="181"/>
    </row>
    <row r="88" spans="1:11" ht="15" customHeight="1">
      <c r="A88" s="254" t="s">
        <v>234</v>
      </c>
      <c r="B88" s="139" t="s">
        <v>235</v>
      </c>
      <c r="C88" s="178">
        <f>D88+E88+G88+H88</f>
        <v>0</v>
      </c>
      <c r="D88" s="171"/>
      <c r="E88" s="251"/>
      <c r="F88" s="251"/>
      <c r="G88" s="251"/>
      <c r="H88" s="251"/>
      <c r="I88" s="240"/>
      <c r="J88" s="240"/>
      <c r="K88" s="240"/>
    </row>
    <row r="89" spans="1:11" ht="15" customHeight="1">
      <c r="A89" s="254" t="s">
        <v>236</v>
      </c>
      <c r="B89" s="139" t="s">
        <v>237</v>
      </c>
      <c r="C89" s="240">
        <f>D89+E89+G89+H89</f>
        <v>100</v>
      </c>
      <c r="D89" s="171"/>
      <c r="E89" s="251">
        <f>'Financijski plan 2020.'!M96</f>
        <v>100</v>
      </c>
      <c r="F89" s="251">
        <v>100</v>
      </c>
      <c r="G89" s="251"/>
      <c r="H89" s="251"/>
      <c r="I89" s="240"/>
      <c r="J89" s="240"/>
      <c r="K89" s="240"/>
    </row>
    <row r="90" spans="1:12" s="180" customFormat="1" ht="12.75">
      <c r="A90" s="248">
        <v>329</v>
      </c>
      <c r="B90" s="249" t="s">
        <v>310</v>
      </c>
      <c r="C90" s="178">
        <f>C91+C92+C93+C94+C95+C96+C97+C98</f>
        <v>32073.19</v>
      </c>
      <c r="D90" s="179">
        <f>SUM(D91:D98)</f>
        <v>16323.189999999999</v>
      </c>
      <c r="E90" s="179">
        <f>SUM(E92:E98)</f>
        <v>15750</v>
      </c>
      <c r="F90" s="179">
        <f>SUM(F92:F98)</f>
        <v>13500</v>
      </c>
      <c r="G90" s="179">
        <f>SUM(G91:G98)</f>
        <v>2250</v>
      </c>
      <c r="H90" s="178">
        <v>0</v>
      </c>
      <c r="I90" s="178">
        <v>0</v>
      </c>
      <c r="J90" s="178"/>
      <c r="K90" s="178"/>
      <c r="L90" s="244"/>
    </row>
    <row r="91" spans="1:11" ht="16.5">
      <c r="A91" s="250" t="s">
        <v>238</v>
      </c>
      <c r="B91" s="139" t="s">
        <v>239</v>
      </c>
      <c r="C91" s="178">
        <f>D91+E91+G91+H91</f>
        <v>0</v>
      </c>
      <c r="D91" s="171"/>
      <c r="E91" s="251"/>
      <c r="F91" s="251"/>
      <c r="G91" s="251"/>
      <c r="H91" s="240"/>
      <c r="I91" s="240"/>
      <c r="J91" s="240"/>
      <c r="K91" s="240"/>
    </row>
    <row r="92" spans="1:11" ht="16.5">
      <c r="A92" s="250" t="s">
        <v>240</v>
      </c>
      <c r="B92" s="139" t="s">
        <v>241</v>
      </c>
      <c r="C92" s="240">
        <f>D92+E92+G92+H92</f>
        <v>0</v>
      </c>
      <c r="D92" s="171"/>
      <c r="E92" s="251"/>
      <c r="F92" s="251"/>
      <c r="G92" s="251"/>
      <c r="H92" s="240"/>
      <c r="I92" s="240"/>
      <c r="J92" s="240"/>
      <c r="K92" s="240"/>
    </row>
    <row r="93" spans="1:11" ht="16.5">
      <c r="A93" s="250" t="s">
        <v>242</v>
      </c>
      <c r="B93" s="139" t="s">
        <v>243</v>
      </c>
      <c r="C93" s="240">
        <f>D93+G93+H93</f>
        <v>12000</v>
      </c>
      <c r="D93" s="171">
        <v>10000</v>
      </c>
      <c r="E93" s="251">
        <f>'Financijski plan 2020.'!M99</f>
        <v>2000</v>
      </c>
      <c r="F93" s="251">
        <f>'Financijski plan 2020.'!N99</f>
        <v>0</v>
      </c>
      <c r="G93" s="251">
        <v>2000</v>
      </c>
      <c r="H93" s="240"/>
      <c r="I93" s="240"/>
      <c r="J93" s="240"/>
      <c r="K93" s="240"/>
    </row>
    <row r="94" spans="1:11" ht="16.5">
      <c r="A94" s="250" t="s">
        <v>244</v>
      </c>
      <c r="B94" s="139" t="s">
        <v>245</v>
      </c>
      <c r="C94" s="240">
        <f>D94+G94+H94</f>
        <v>1600</v>
      </c>
      <c r="D94" s="171">
        <v>1600</v>
      </c>
      <c r="E94" s="251"/>
      <c r="F94" s="251"/>
      <c r="G94" s="251"/>
      <c r="H94" s="240"/>
      <c r="I94" s="240"/>
      <c r="J94" s="240"/>
      <c r="K94" s="240"/>
    </row>
    <row r="95" spans="1:11" ht="16.5">
      <c r="A95" s="250" t="s">
        <v>246</v>
      </c>
      <c r="B95" s="139" t="s">
        <v>247</v>
      </c>
      <c r="C95" s="240">
        <f>D95+E95+G95+H95</f>
        <v>0</v>
      </c>
      <c r="D95" s="171"/>
      <c r="E95" s="251"/>
      <c r="F95" s="251"/>
      <c r="G95" s="251"/>
      <c r="H95" s="240"/>
      <c r="I95" s="240"/>
      <c r="J95" s="240"/>
      <c r="K95" s="240"/>
    </row>
    <row r="96" spans="1:11" ht="16.5">
      <c r="A96" s="250" t="s">
        <v>248</v>
      </c>
      <c r="B96" s="139" t="s">
        <v>249</v>
      </c>
      <c r="C96" s="240">
        <f>D96+G96+H96</f>
        <v>250</v>
      </c>
      <c r="D96" s="171"/>
      <c r="E96" s="251">
        <f>'Financijski plan 2020.'!M102</f>
        <v>250</v>
      </c>
      <c r="F96" s="251">
        <f>'Financijski plan 2020.'!N102</f>
        <v>0</v>
      </c>
      <c r="G96" s="251">
        <v>250</v>
      </c>
      <c r="H96" s="240"/>
      <c r="I96" s="240"/>
      <c r="J96" s="240"/>
      <c r="K96" s="240"/>
    </row>
    <row r="97" spans="1:11" ht="16.5">
      <c r="A97" s="250" t="s">
        <v>250</v>
      </c>
      <c r="B97" s="139" t="s">
        <v>251</v>
      </c>
      <c r="C97" s="240">
        <f>D97+E97+G97+H97</f>
        <v>0</v>
      </c>
      <c r="D97" s="171"/>
      <c r="E97" s="251"/>
      <c r="F97" s="251"/>
      <c r="G97" s="251"/>
      <c r="H97" s="240"/>
      <c r="I97" s="240"/>
      <c r="J97" s="240"/>
      <c r="K97" s="240"/>
    </row>
    <row r="98" spans="1:11" ht="16.5">
      <c r="A98" s="250" t="s">
        <v>252</v>
      </c>
      <c r="B98" s="139" t="s">
        <v>253</v>
      </c>
      <c r="C98" s="240">
        <f>D98+F98+G98+H98</f>
        <v>18223.19</v>
      </c>
      <c r="D98" s="171">
        <v>4723.19</v>
      </c>
      <c r="E98" s="251">
        <f>'Financijski plan 2020.'!M104</f>
        <v>13500</v>
      </c>
      <c r="F98" s="251">
        <v>13500</v>
      </c>
      <c r="G98" s="251"/>
      <c r="H98" s="240"/>
      <c r="I98" s="240"/>
      <c r="J98" s="240"/>
      <c r="K98" s="240"/>
    </row>
    <row r="99" spans="1:12" s="180" customFormat="1" ht="12.75">
      <c r="A99" s="248">
        <v>34</v>
      </c>
      <c r="B99" s="249" t="s">
        <v>30</v>
      </c>
      <c r="C99" s="178">
        <f>D99+G99</f>
        <v>10610</v>
      </c>
      <c r="D99" s="179">
        <f>'Financijski plan 2020.'!C105</f>
        <v>8000</v>
      </c>
      <c r="E99" s="179"/>
      <c r="F99" s="179"/>
      <c r="G99" s="179">
        <f>G100</f>
        <v>2610</v>
      </c>
      <c r="H99" s="178"/>
      <c r="I99" s="178"/>
      <c r="J99" s="178"/>
      <c r="K99" s="178"/>
      <c r="L99" s="244"/>
    </row>
    <row r="100" spans="1:12" s="180" customFormat="1" ht="12.75">
      <c r="A100" s="248">
        <v>343</v>
      </c>
      <c r="B100" s="249" t="s">
        <v>31</v>
      </c>
      <c r="C100" s="178">
        <f>C101+C102+C103+C104</f>
        <v>10610</v>
      </c>
      <c r="D100" s="179">
        <f>'Financijski plan 2020.'!C105</f>
        <v>8000</v>
      </c>
      <c r="E100" s="179">
        <f>SUM(E102:E105)</f>
        <v>10</v>
      </c>
      <c r="F100" s="179">
        <f>SUM(F102:F105)</f>
        <v>0</v>
      </c>
      <c r="G100" s="179">
        <f>SUM(G102:G104)</f>
        <v>2610</v>
      </c>
      <c r="H100" s="178">
        <v>0</v>
      </c>
      <c r="I100" s="178">
        <v>0</v>
      </c>
      <c r="J100" s="178"/>
      <c r="K100" s="178"/>
      <c r="L100" s="244"/>
    </row>
    <row r="101" spans="1:11" ht="16.5">
      <c r="A101" s="250" t="s">
        <v>254</v>
      </c>
      <c r="B101" s="139" t="s">
        <v>255</v>
      </c>
      <c r="C101" s="240">
        <f>D101+G101+H101</f>
        <v>8000</v>
      </c>
      <c r="D101" s="171">
        <v>8000</v>
      </c>
      <c r="E101" s="251"/>
      <c r="F101" s="251"/>
      <c r="G101" s="251"/>
      <c r="H101" s="240"/>
      <c r="I101" s="240"/>
      <c r="J101" s="240"/>
      <c r="K101" s="240"/>
    </row>
    <row r="102" spans="1:11" ht="16.5">
      <c r="A102" s="250" t="s">
        <v>256</v>
      </c>
      <c r="B102" s="139" t="s">
        <v>257</v>
      </c>
      <c r="C102" s="240">
        <f>D102+E102+G102+H102</f>
        <v>0</v>
      </c>
      <c r="D102" s="251"/>
      <c r="E102" s="251"/>
      <c r="F102" s="251"/>
      <c r="G102" s="251"/>
      <c r="H102" s="240"/>
      <c r="I102" s="240"/>
      <c r="J102" s="240"/>
      <c r="K102" s="240"/>
    </row>
    <row r="103" spans="1:11" ht="16.5">
      <c r="A103" s="250" t="s">
        <v>258</v>
      </c>
      <c r="B103" s="139" t="s">
        <v>259</v>
      </c>
      <c r="C103" s="240">
        <f>D103+F103+G103+H103</f>
        <v>10</v>
      </c>
      <c r="D103" s="251"/>
      <c r="E103" s="251">
        <f>'Financijski plan 2020.'!M107</f>
        <v>10</v>
      </c>
      <c r="F103" s="251">
        <f>'Financijski plan 2020.'!N107</f>
        <v>0</v>
      </c>
      <c r="G103" s="251">
        <v>10</v>
      </c>
      <c r="H103" s="240"/>
      <c r="I103" s="240"/>
      <c r="J103" s="240"/>
      <c r="K103" s="240"/>
    </row>
    <row r="104" spans="1:11" ht="16.5">
      <c r="A104" s="250" t="s">
        <v>291</v>
      </c>
      <c r="B104" s="139" t="s">
        <v>292</v>
      </c>
      <c r="C104" s="240">
        <f>D104+G104+H104</f>
        <v>2600</v>
      </c>
      <c r="D104" s="251"/>
      <c r="E104" s="251"/>
      <c r="F104" s="251"/>
      <c r="G104" s="251">
        <f>'Financijski plan 2020.'!J108</f>
        <v>2600</v>
      </c>
      <c r="H104" s="240"/>
      <c r="I104" s="240"/>
      <c r="J104" s="240"/>
      <c r="K104" s="240"/>
    </row>
    <row r="105" spans="1:12" s="180" customFormat="1" ht="16.5">
      <c r="A105" s="170" t="s">
        <v>313</v>
      </c>
      <c r="B105" s="140" t="s">
        <v>314</v>
      </c>
      <c r="C105" s="178">
        <f>C106</f>
        <v>23750</v>
      </c>
      <c r="D105" s="179"/>
      <c r="E105" s="179"/>
      <c r="F105" s="179"/>
      <c r="G105" s="179">
        <f>G106</f>
        <v>23750</v>
      </c>
      <c r="H105" s="178"/>
      <c r="I105" s="178"/>
      <c r="J105" s="178"/>
      <c r="K105" s="178"/>
      <c r="L105" s="181"/>
    </row>
    <row r="106" spans="1:12" s="180" customFormat="1" ht="33">
      <c r="A106" s="170" t="s">
        <v>311</v>
      </c>
      <c r="B106" s="140" t="s">
        <v>312</v>
      </c>
      <c r="C106" s="178">
        <f>C107</f>
        <v>23750</v>
      </c>
      <c r="D106" s="179"/>
      <c r="E106" s="179">
        <f>E107</f>
        <v>23750</v>
      </c>
      <c r="F106" s="179">
        <f>F107</f>
        <v>0</v>
      </c>
      <c r="G106" s="179">
        <v>23750</v>
      </c>
      <c r="H106" s="178">
        <v>0</v>
      </c>
      <c r="I106" s="178">
        <v>0</v>
      </c>
      <c r="J106" s="178"/>
      <c r="K106" s="178"/>
      <c r="L106" s="181"/>
    </row>
    <row r="107" spans="1:11" ht="16.5">
      <c r="A107" s="250" t="s">
        <v>260</v>
      </c>
      <c r="B107" s="139" t="s">
        <v>261</v>
      </c>
      <c r="C107" s="240">
        <f>G107</f>
        <v>23750</v>
      </c>
      <c r="D107" s="251"/>
      <c r="E107" s="251">
        <f>'Financijski plan 2020.'!M109</f>
        <v>23750</v>
      </c>
      <c r="F107" s="251">
        <f>'Financijski plan 2020.'!N109</f>
        <v>0</v>
      </c>
      <c r="G107" s="251">
        <v>23750</v>
      </c>
      <c r="H107" s="240"/>
      <c r="I107" s="240"/>
      <c r="J107" s="240"/>
      <c r="K107" s="240"/>
    </row>
    <row r="108" spans="1:12" s="180" customFormat="1" ht="33">
      <c r="A108" s="170" t="s">
        <v>321</v>
      </c>
      <c r="B108" s="140" t="s">
        <v>63</v>
      </c>
      <c r="C108" s="178">
        <f>F108+G108</f>
        <v>331950</v>
      </c>
      <c r="D108" s="179"/>
      <c r="E108" s="179"/>
      <c r="F108" s="179">
        <f>F111</f>
        <v>22000</v>
      </c>
      <c r="G108" s="179">
        <f>G109+G111+G119</f>
        <v>309950</v>
      </c>
      <c r="H108" s="178"/>
      <c r="I108" s="178"/>
      <c r="J108" s="178"/>
      <c r="K108" s="178"/>
      <c r="L108" s="244"/>
    </row>
    <row r="109" spans="1:12" s="180" customFormat="1" ht="16.5">
      <c r="A109" s="170" t="s">
        <v>317</v>
      </c>
      <c r="B109" s="140" t="s">
        <v>58</v>
      </c>
      <c r="C109" s="178">
        <f>D109+E109+G109+H109</f>
        <v>80700</v>
      </c>
      <c r="D109" s="179"/>
      <c r="E109" s="179"/>
      <c r="F109" s="179"/>
      <c r="G109" s="179">
        <f>G110</f>
        <v>80700</v>
      </c>
      <c r="H109" s="178">
        <v>0</v>
      </c>
      <c r="I109" s="178">
        <v>0</v>
      </c>
      <c r="J109" s="178"/>
      <c r="K109" s="178"/>
      <c r="L109" s="181"/>
    </row>
    <row r="110" spans="1:11" ht="16.5">
      <c r="A110" s="247" t="s">
        <v>289</v>
      </c>
      <c r="B110" s="138" t="s">
        <v>290</v>
      </c>
      <c r="C110" s="240">
        <f>D110+E110+G110+H110</f>
        <v>80700</v>
      </c>
      <c r="D110" s="251"/>
      <c r="E110" s="251"/>
      <c r="F110" s="251"/>
      <c r="G110" s="251">
        <f>'Financijski plan 2020.'!K111</f>
        <v>80700</v>
      </c>
      <c r="H110" s="240"/>
      <c r="I110" s="240"/>
      <c r="J110" s="240"/>
      <c r="K110" s="240"/>
    </row>
    <row r="111" spans="1:12" s="180" customFormat="1" ht="16.5">
      <c r="A111" s="255" t="s">
        <v>318</v>
      </c>
      <c r="B111" s="256" t="s">
        <v>322</v>
      </c>
      <c r="C111" s="178">
        <f>C112+C113+C114+C115+C116+C117</f>
        <v>106000</v>
      </c>
      <c r="D111" s="179"/>
      <c r="E111" s="179">
        <f>SUM(E112:E118)</f>
        <v>166000</v>
      </c>
      <c r="F111" s="179">
        <f>SUM(F112:F118)</f>
        <v>22000</v>
      </c>
      <c r="G111" s="179">
        <f>G112+G113+G114+G115+G116+G117+G118</f>
        <v>144000</v>
      </c>
      <c r="H111" s="178">
        <v>0</v>
      </c>
      <c r="I111" s="178">
        <v>0</v>
      </c>
      <c r="J111" s="178"/>
      <c r="K111" s="178"/>
      <c r="L111" s="181"/>
    </row>
    <row r="112" spans="1:11" ht="16.5">
      <c r="A112" s="247" t="s">
        <v>263</v>
      </c>
      <c r="B112" s="138" t="s">
        <v>264</v>
      </c>
      <c r="C112" s="240">
        <f aca="true" t="shared" si="5" ref="C112:C117">D112+G112+H112</f>
        <v>50000</v>
      </c>
      <c r="D112" s="251"/>
      <c r="E112" s="251">
        <f>'Financijski plan 2020.'!M112</f>
        <v>50000</v>
      </c>
      <c r="F112" s="251">
        <f>'Financijski plan 2020.'!N112</f>
        <v>0</v>
      </c>
      <c r="G112" s="251">
        <v>50000</v>
      </c>
      <c r="H112" s="240"/>
      <c r="I112" s="240"/>
      <c r="J112" s="240"/>
      <c r="K112" s="240"/>
    </row>
    <row r="113" spans="1:11" ht="16.5">
      <c r="A113" s="247" t="s">
        <v>265</v>
      </c>
      <c r="B113" s="138" t="s">
        <v>266</v>
      </c>
      <c r="C113" s="240">
        <f t="shared" si="5"/>
        <v>1000</v>
      </c>
      <c r="D113" s="251"/>
      <c r="E113" s="251">
        <f>'Financijski plan 2020.'!M113</f>
        <v>1000</v>
      </c>
      <c r="F113" s="251">
        <f>'Financijski plan 2020.'!N113</f>
        <v>0</v>
      </c>
      <c r="G113" s="251">
        <v>1000</v>
      </c>
      <c r="H113" s="240"/>
      <c r="I113" s="240"/>
      <c r="J113" s="240"/>
      <c r="K113" s="240"/>
    </row>
    <row r="114" spans="1:11" ht="16.5">
      <c r="A114" s="247" t="s">
        <v>267</v>
      </c>
      <c r="B114" s="138" t="s">
        <v>268</v>
      </c>
      <c r="C114" s="240">
        <f t="shared" si="5"/>
        <v>0</v>
      </c>
      <c r="D114" s="251"/>
      <c r="E114" s="251">
        <f>'Financijski plan 2020.'!M114</f>
        <v>0</v>
      </c>
      <c r="F114" s="251">
        <f>'Financijski plan 2020.'!N114</f>
        <v>0</v>
      </c>
      <c r="G114" s="251"/>
      <c r="H114" s="240"/>
      <c r="I114" s="240"/>
      <c r="J114" s="240"/>
      <c r="K114" s="240"/>
    </row>
    <row r="115" spans="1:11" ht="16.5">
      <c r="A115" s="247" t="s">
        <v>269</v>
      </c>
      <c r="B115" s="138" t="s">
        <v>270</v>
      </c>
      <c r="C115" s="240">
        <f t="shared" si="5"/>
        <v>30000</v>
      </c>
      <c r="D115" s="251"/>
      <c r="E115" s="251">
        <f>'Financijski plan 2020.'!M115</f>
        <v>30000</v>
      </c>
      <c r="F115" s="251">
        <f>'Financijski plan 2020.'!N115</f>
        <v>0</v>
      </c>
      <c r="G115" s="251">
        <v>30000</v>
      </c>
      <c r="H115" s="240"/>
      <c r="I115" s="240"/>
      <c r="J115" s="240"/>
      <c r="K115" s="240"/>
    </row>
    <row r="116" spans="1:11" ht="16.5">
      <c r="A116" s="247" t="s">
        <v>271</v>
      </c>
      <c r="B116" s="138" t="s">
        <v>272</v>
      </c>
      <c r="C116" s="240">
        <f t="shared" si="5"/>
        <v>25000</v>
      </c>
      <c r="D116" s="251"/>
      <c r="E116" s="251">
        <f>'Financijski plan 2020.'!M116</f>
        <v>25000</v>
      </c>
      <c r="F116" s="251">
        <f>'Financijski plan 2020.'!N116</f>
        <v>0</v>
      </c>
      <c r="G116" s="251">
        <v>25000</v>
      </c>
      <c r="H116" s="240"/>
      <c r="I116" s="240"/>
      <c r="J116" s="240"/>
      <c r="K116" s="240"/>
    </row>
    <row r="117" spans="1:11" ht="16.5">
      <c r="A117" s="247" t="s">
        <v>273</v>
      </c>
      <c r="B117" s="138" t="s">
        <v>274</v>
      </c>
      <c r="C117" s="240">
        <f t="shared" si="5"/>
        <v>0</v>
      </c>
      <c r="D117" s="251"/>
      <c r="E117" s="251">
        <f>'Financijski plan 2020.'!M117</f>
        <v>0</v>
      </c>
      <c r="F117" s="251">
        <f>'Financijski plan 2020.'!N117</f>
        <v>0</v>
      </c>
      <c r="G117" s="251"/>
      <c r="H117" s="240"/>
      <c r="I117" s="240"/>
      <c r="J117" s="240"/>
      <c r="K117" s="240"/>
    </row>
    <row r="118" spans="1:11" ht="16.5">
      <c r="A118" s="247" t="s">
        <v>275</v>
      </c>
      <c r="B118" s="138" t="s">
        <v>276</v>
      </c>
      <c r="C118" s="240">
        <f>D118+F118+G118+H118</f>
        <v>60000</v>
      </c>
      <c r="D118" s="251"/>
      <c r="E118" s="251">
        <f>'Financijski plan 2020.'!M118</f>
        <v>60000</v>
      </c>
      <c r="F118" s="251">
        <v>22000</v>
      </c>
      <c r="G118" s="251">
        <f>E118-F118</f>
        <v>38000</v>
      </c>
      <c r="H118" s="240"/>
      <c r="I118" s="240"/>
      <c r="J118" s="240"/>
      <c r="K118" s="240"/>
    </row>
    <row r="119" spans="1:12" s="180" customFormat="1" ht="33">
      <c r="A119" s="255" t="s">
        <v>319</v>
      </c>
      <c r="B119" s="256" t="s">
        <v>323</v>
      </c>
      <c r="C119" s="178">
        <f>C120+C121</f>
        <v>85250</v>
      </c>
      <c r="D119" s="179"/>
      <c r="E119" s="179">
        <f>SUM(E120:E121)</f>
        <v>76250</v>
      </c>
      <c r="F119" s="179">
        <f>SUM(F120:F121)</f>
        <v>0</v>
      </c>
      <c r="G119" s="179">
        <f>G120+G121</f>
        <v>85250</v>
      </c>
      <c r="H119" s="178">
        <v>0</v>
      </c>
      <c r="I119" s="178">
        <v>0</v>
      </c>
      <c r="J119" s="178"/>
      <c r="K119" s="178"/>
      <c r="L119" s="181"/>
    </row>
    <row r="120" spans="1:11" ht="16.5">
      <c r="A120" s="247" t="s">
        <v>277</v>
      </c>
      <c r="B120" s="138" t="s">
        <v>278</v>
      </c>
      <c r="C120" s="240">
        <f>D120+F120+G120+H120</f>
        <v>14000</v>
      </c>
      <c r="D120" s="251"/>
      <c r="E120" s="251">
        <f>'Financijski plan 2020.'!M119</f>
        <v>5000</v>
      </c>
      <c r="F120" s="251">
        <f>'Financijski plan 2020.'!N119</f>
        <v>0</v>
      </c>
      <c r="G120" s="251">
        <f>'Financijski plan 2020.'!K119+5000</f>
        <v>14000</v>
      </c>
      <c r="H120" s="240"/>
      <c r="I120" s="240"/>
      <c r="J120" s="240"/>
      <c r="K120" s="240"/>
    </row>
    <row r="121" spans="1:11" ht="16.5">
      <c r="A121" s="247" t="s">
        <v>279</v>
      </c>
      <c r="B121" s="138" t="s">
        <v>280</v>
      </c>
      <c r="C121" s="240">
        <f>D121+F121+G121+H121</f>
        <v>71250</v>
      </c>
      <c r="D121" s="251"/>
      <c r="E121" s="251">
        <f>'Financijski plan 2020.'!M120</f>
        <v>71250</v>
      </c>
      <c r="F121" s="251">
        <f>'Financijski plan 2020.'!N120</f>
        <v>0</v>
      </c>
      <c r="G121" s="251">
        <v>71250</v>
      </c>
      <c r="H121" s="240"/>
      <c r="I121" s="240"/>
      <c r="J121" s="240"/>
      <c r="K121" s="240"/>
    </row>
    <row r="122" spans="1:12" s="180" customFormat="1" ht="16.5">
      <c r="A122" s="255" t="s">
        <v>320</v>
      </c>
      <c r="B122" s="256" t="s">
        <v>324</v>
      </c>
      <c r="C122" s="178">
        <f>D122+E122+G122+H122</f>
        <v>0</v>
      </c>
      <c r="D122" s="179"/>
      <c r="E122" s="179"/>
      <c r="F122" s="179"/>
      <c r="G122" s="179"/>
      <c r="H122" s="178"/>
      <c r="I122" s="178"/>
      <c r="J122" s="178"/>
      <c r="K122" s="178"/>
      <c r="L122" s="181"/>
    </row>
    <row r="123" spans="1:11" ht="13.5" customHeight="1">
      <c r="A123" s="247" t="s">
        <v>281</v>
      </c>
      <c r="B123" s="138" t="s">
        <v>282</v>
      </c>
      <c r="C123" s="240">
        <f>D123+E123+G123+H123</f>
        <v>0</v>
      </c>
      <c r="D123" s="251"/>
      <c r="E123" s="251">
        <f>'Financijski plan 2020.'!M121</f>
        <v>0</v>
      </c>
      <c r="F123" s="251">
        <f>'Financijski plan 2020.'!N121</f>
        <v>0</v>
      </c>
      <c r="G123" s="251"/>
      <c r="H123" s="240"/>
      <c r="I123" s="240"/>
      <c r="J123" s="240"/>
      <c r="K123" s="240"/>
    </row>
    <row r="124" spans="1:12" s="180" customFormat="1" ht="24.75" customHeight="1">
      <c r="A124" s="181"/>
      <c r="B124" s="257"/>
      <c r="C124" s="258"/>
      <c r="D124" s="259"/>
      <c r="E124" s="259"/>
      <c r="F124" s="259"/>
      <c r="G124" s="259"/>
      <c r="H124" s="259"/>
      <c r="I124" s="259"/>
      <c r="J124" s="259"/>
      <c r="K124" s="259"/>
      <c r="L124" s="181"/>
    </row>
    <row r="125" spans="1:12" s="180" customFormat="1" ht="24.75" customHeight="1">
      <c r="A125" s="181"/>
      <c r="B125" s="257"/>
      <c r="C125" s="258"/>
      <c r="D125" s="259"/>
      <c r="E125" s="259"/>
      <c r="F125" s="259"/>
      <c r="G125" s="259"/>
      <c r="H125" s="259"/>
      <c r="I125" s="259"/>
      <c r="J125" s="259"/>
      <c r="K125" s="259"/>
      <c r="L125" s="181"/>
    </row>
    <row r="126" spans="1:12" s="180" customFormat="1" ht="24.75" customHeight="1">
      <c r="A126" s="181"/>
      <c r="B126" s="257"/>
      <c r="C126" s="258"/>
      <c r="D126" s="259"/>
      <c r="E126" s="259"/>
      <c r="F126" s="259"/>
      <c r="G126" s="259"/>
      <c r="H126" s="259"/>
      <c r="I126" s="259"/>
      <c r="J126" s="259"/>
      <c r="K126" s="259"/>
      <c r="L126" s="181"/>
    </row>
    <row r="127" spans="1:12" s="180" customFormat="1" ht="24.75" customHeight="1">
      <c r="A127" s="181"/>
      <c r="B127" s="257"/>
      <c r="C127" s="258"/>
      <c r="D127" s="259"/>
      <c r="E127" s="259"/>
      <c r="F127" s="259"/>
      <c r="G127" s="259"/>
      <c r="H127" s="259"/>
      <c r="I127" s="259"/>
      <c r="J127" s="259"/>
      <c r="K127" s="259"/>
      <c r="L127" s="181"/>
    </row>
    <row r="128" spans="1:12" s="180" customFormat="1" ht="24.75" customHeight="1">
      <c r="A128" s="181"/>
      <c r="B128" s="257"/>
      <c r="C128" s="258"/>
      <c r="D128" s="259"/>
      <c r="E128" s="259"/>
      <c r="F128" s="259"/>
      <c r="G128" s="259"/>
      <c r="H128" s="259"/>
      <c r="I128" s="259"/>
      <c r="J128" s="259"/>
      <c r="K128" s="259"/>
      <c r="L128" s="181"/>
    </row>
    <row r="129" spans="1:12" s="180" customFormat="1" ht="24.75" customHeight="1">
      <c r="A129" s="181"/>
      <c r="B129" s="257"/>
      <c r="C129" s="258"/>
      <c r="D129" s="259"/>
      <c r="E129" s="259"/>
      <c r="F129" s="259"/>
      <c r="G129" s="259"/>
      <c r="H129" s="259"/>
      <c r="I129" s="259"/>
      <c r="J129" s="259"/>
      <c r="K129" s="259"/>
      <c r="L129" s="181"/>
    </row>
    <row r="130" spans="1:12" s="180" customFormat="1" ht="24.75" customHeight="1">
      <c r="A130" s="226"/>
      <c r="B130" s="260"/>
      <c r="C130" s="258"/>
      <c r="D130" s="259"/>
      <c r="E130" s="259"/>
      <c r="F130" s="259"/>
      <c r="G130" s="259"/>
      <c r="H130" s="259"/>
      <c r="I130" s="259"/>
      <c r="J130" s="259"/>
      <c r="K130" s="259"/>
      <c r="L130" s="181"/>
    </row>
    <row r="131" spans="1:12" s="180" customFormat="1" ht="24.75" customHeight="1">
      <c r="A131" s="181"/>
      <c r="B131" s="257"/>
      <c r="C131" s="258"/>
      <c r="D131" s="259"/>
      <c r="E131" s="259"/>
      <c r="F131" s="259"/>
      <c r="G131" s="259"/>
      <c r="H131" s="259"/>
      <c r="I131" s="259"/>
      <c r="J131" s="259"/>
      <c r="K131" s="259"/>
      <c r="L131" s="181"/>
    </row>
    <row r="132" spans="1:12" s="180" customFormat="1" ht="24.75" customHeight="1">
      <c r="A132" s="181"/>
      <c r="B132" s="257"/>
      <c r="C132" s="258"/>
      <c r="D132" s="259"/>
      <c r="E132" s="259"/>
      <c r="F132" s="259"/>
      <c r="G132" s="259"/>
      <c r="H132" s="259"/>
      <c r="I132" s="259"/>
      <c r="J132" s="259"/>
      <c r="K132" s="259"/>
      <c r="L132" s="181"/>
    </row>
    <row r="133" spans="1:12" s="180" customFormat="1" ht="24.75" customHeight="1">
      <c r="A133" s="226"/>
      <c r="B133" s="260"/>
      <c r="C133" s="258"/>
      <c r="D133" s="259"/>
      <c r="E133" s="259"/>
      <c r="F133" s="259"/>
      <c r="G133" s="259"/>
      <c r="H133" s="259"/>
      <c r="I133" s="259"/>
      <c r="J133" s="259"/>
      <c r="K133" s="259"/>
      <c r="L133" s="181"/>
    </row>
    <row r="134" spans="1:12" s="180" customFormat="1" ht="24.75" customHeight="1">
      <c r="A134" s="181"/>
      <c r="B134" s="257"/>
      <c r="C134" s="258"/>
      <c r="D134" s="259"/>
      <c r="E134" s="259"/>
      <c r="F134" s="259"/>
      <c r="G134" s="259"/>
      <c r="H134" s="259"/>
      <c r="I134" s="259"/>
      <c r="J134" s="259"/>
      <c r="K134" s="259"/>
      <c r="L134" s="181"/>
    </row>
    <row r="135" spans="1:12" s="180" customFormat="1" ht="24.75" customHeight="1">
      <c r="A135" s="181"/>
      <c r="B135" s="257"/>
      <c r="C135" s="258"/>
      <c r="D135" s="259"/>
      <c r="E135" s="259"/>
      <c r="F135" s="259"/>
      <c r="G135" s="259"/>
      <c r="H135" s="259"/>
      <c r="I135" s="259"/>
      <c r="J135" s="259"/>
      <c r="K135" s="259"/>
      <c r="L135" s="181"/>
    </row>
    <row r="136" spans="1:12" s="180" customFormat="1" ht="24.75" customHeight="1">
      <c r="A136" s="181"/>
      <c r="B136" s="257"/>
      <c r="C136" s="258"/>
      <c r="D136" s="259"/>
      <c r="E136" s="259"/>
      <c r="F136" s="259"/>
      <c r="G136" s="259"/>
      <c r="H136" s="259"/>
      <c r="I136" s="259"/>
      <c r="J136" s="259"/>
      <c r="K136" s="259"/>
      <c r="L136" s="181"/>
    </row>
    <row r="137" spans="1:12" s="180" customFormat="1" ht="24.75" customHeight="1">
      <c r="A137" s="181"/>
      <c r="B137" s="257"/>
      <c r="C137" s="258"/>
      <c r="D137" s="259"/>
      <c r="E137" s="259"/>
      <c r="F137" s="259"/>
      <c r="G137" s="259"/>
      <c r="H137" s="259"/>
      <c r="I137" s="259"/>
      <c r="J137" s="259"/>
      <c r="K137" s="259"/>
      <c r="L137" s="181"/>
    </row>
    <row r="138" spans="1:12" s="180" customFormat="1" ht="24.75" customHeight="1">
      <c r="A138" s="181"/>
      <c r="B138" s="257"/>
      <c r="C138" s="258"/>
      <c r="D138" s="259"/>
      <c r="E138" s="259"/>
      <c r="F138" s="259"/>
      <c r="G138" s="259"/>
      <c r="H138" s="259"/>
      <c r="I138" s="259"/>
      <c r="J138" s="259"/>
      <c r="K138" s="259"/>
      <c r="L138" s="181"/>
    </row>
    <row r="139" spans="1:12" s="180" customFormat="1" ht="24.75" customHeight="1">
      <c r="A139" s="226"/>
      <c r="B139" s="260"/>
      <c r="C139" s="258"/>
      <c r="D139" s="259"/>
      <c r="E139" s="259"/>
      <c r="F139" s="259"/>
      <c r="G139" s="259"/>
      <c r="H139" s="259"/>
      <c r="I139" s="259"/>
      <c r="J139" s="259"/>
      <c r="K139" s="259"/>
      <c r="L139" s="181"/>
    </row>
    <row r="140" spans="1:12" s="180" customFormat="1" ht="24.75" customHeight="1">
      <c r="A140" s="226"/>
      <c r="B140" s="260"/>
      <c r="C140" s="258"/>
      <c r="D140" s="259"/>
      <c r="E140" s="259"/>
      <c r="F140" s="259"/>
      <c r="G140" s="259"/>
      <c r="H140" s="259"/>
      <c r="I140" s="259"/>
      <c r="J140" s="259"/>
      <c r="K140" s="259"/>
      <c r="L140" s="181"/>
    </row>
    <row r="141" spans="1:12" s="180" customFormat="1" ht="24.75" customHeight="1">
      <c r="A141" s="226"/>
      <c r="B141" s="260"/>
      <c r="C141" s="258"/>
      <c r="D141" s="259"/>
      <c r="E141" s="259"/>
      <c r="F141" s="259"/>
      <c r="G141" s="259"/>
      <c r="H141" s="259"/>
      <c r="I141" s="259"/>
      <c r="J141" s="259"/>
      <c r="K141" s="259"/>
      <c r="L141" s="181"/>
    </row>
    <row r="142" spans="1:12" s="180" customFormat="1" ht="24.75" customHeight="1">
      <c r="A142" s="226"/>
      <c r="B142" s="260"/>
      <c r="C142" s="258"/>
      <c r="D142" s="259"/>
      <c r="E142" s="259"/>
      <c r="F142" s="259"/>
      <c r="G142" s="259"/>
      <c r="H142" s="259"/>
      <c r="I142" s="259"/>
      <c r="J142" s="259"/>
      <c r="K142" s="259"/>
      <c r="L142" s="181"/>
    </row>
    <row r="143" spans="1:12" s="180" customFormat="1" ht="24.75" customHeight="1">
      <c r="A143" s="226"/>
      <c r="B143" s="260"/>
      <c r="C143" s="258"/>
      <c r="D143" s="259"/>
      <c r="E143" s="259"/>
      <c r="F143" s="259"/>
      <c r="G143" s="259"/>
      <c r="H143" s="259"/>
      <c r="I143" s="259"/>
      <c r="J143" s="259"/>
      <c r="K143" s="259"/>
      <c r="L143" s="181"/>
    </row>
    <row r="144" spans="1:11" ht="12.75">
      <c r="A144" s="226"/>
      <c r="B144" s="260"/>
      <c r="C144" s="258"/>
      <c r="D144" s="258"/>
      <c r="E144" s="258"/>
      <c r="F144" s="258"/>
      <c r="G144" s="258"/>
      <c r="H144" s="258"/>
      <c r="I144" s="258"/>
      <c r="J144" s="258"/>
      <c r="K144" s="258"/>
    </row>
    <row r="145" spans="1:11" ht="63.75">
      <c r="A145" s="226"/>
      <c r="B145" s="260"/>
      <c r="C145" s="258"/>
      <c r="D145" s="261" t="s">
        <v>10</v>
      </c>
      <c r="E145" s="261" t="s">
        <v>11</v>
      </c>
      <c r="F145" s="261" t="s">
        <v>11</v>
      </c>
      <c r="G145" s="261" t="s">
        <v>12</v>
      </c>
      <c r="H145" s="261" t="s">
        <v>13</v>
      </c>
      <c r="I145" s="261" t="s">
        <v>21</v>
      </c>
      <c r="J145" s="261" t="s">
        <v>15</v>
      </c>
      <c r="K145" s="261" t="s">
        <v>16</v>
      </c>
    </row>
    <row r="146" spans="1:12" ht="25.5">
      <c r="A146" s="231" t="s">
        <v>19</v>
      </c>
      <c r="B146" s="231" t="s">
        <v>20</v>
      </c>
      <c r="C146" s="261" t="s">
        <v>54</v>
      </c>
      <c r="D146" s="236"/>
      <c r="E146" s="236"/>
      <c r="F146" s="236"/>
      <c r="G146" s="236"/>
      <c r="H146" s="236"/>
      <c r="I146" s="236"/>
      <c r="J146" s="236"/>
      <c r="K146" s="236"/>
      <c r="L146" s="241">
        <f>D152+F152+G152+H152+I152+F157+G157</f>
        <v>13223473.19</v>
      </c>
    </row>
    <row r="147" spans="1:11" ht="12.75">
      <c r="A147" s="262"/>
      <c r="B147" s="235"/>
      <c r="C147" s="236"/>
      <c r="D147" s="263"/>
      <c r="E147" s="263"/>
      <c r="F147" s="263"/>
      <c r="G147" s="263"/>
      <c r="H147" s="263"/>
      <c r="I147" s="263"/>
      <c r="J147" s="263"/>
      <c r="K147" s="263"/>
    </row>
    <row r="148" spans="1:11" ht="12.75">
      <c r="A148" s="264"/>
      <c r="B148" s="265" t="s">
        <v>308</v>
      </c>
      <c r="C148" s="263"/>
      <c r="D148" s="266"/>
      <c r="E148" s="266"/>
      <c r="F148" s="266"/>
      <c r="G148" s="266"/>
      <c r="H148" s="266"/>
      <c r="I148" s="266"/>
      <c r="J148" s="266"/>
      <c r="K148" s="266"/>
    </row>
    <row r="149" spans="1:12" s="180" customFormat="1" ht="12.75">
      <c r="A149" s="267"/>
      <c r="B149" s="268"/>
      <c r="C149" s="266"/>
      <c r="D149" s="269"/>
      <c r="E149" s="269"/>
      <c r="F149" s="269"/>
      <c r="G149" s="269"/>
      <c r="H149" s="269"/>
      <c r="I149" s="269"/>
      <c r="J149" s="269"/>
      <c r="K149" s="269"/>
      <c r="L149" s="181"/>
    </row>
    <row r="150" spans="1:11" ht="12.75">
      <c r="A150" s="270" t="s">
        <v>57</v>
      </c>
      <c r="B150" s="271" t="s">
        <v>61</v>
      </c>
      <c r="C150" s="269"/>
      <c r="D150" s="266"/>
      <c r="E150" s="266"/>
      <c r="F150" s="266"/>
      <c r="G150" s="266"/>
      <c r="H150" s="266"/>
      <c r="I150" s="266"/>
      <c r="J150" s="266"/>
      <c r="K150" s="266"/>
    </row>
    <row r="151" spans="1:11" ht="12.75">
      <c r="A151" s="270" t="s">
        <v>56</v>
      </c>
      <c r="B151" s="271" t="s">
        <v>62</v>
      </c>
      <c r="C151" s="266"/>
      <c r="D151" s="266"/>
      <c r="E151" s="266"/>
      <c r="F151" s="266"/>
      <c r="G151" s="266"/>
      <c r="H151" s="266"/>
      <c r="I151" s="266"/>
      <c r="J151" s="266"/>
      <c r="K151" s="266"/>
    </row>
    <row r="152" spans="1:12" s="180" customFormat="1" ht="12.75">
      <c r="A152" s="272">
        <v>3</v>
      </c>
      <c r="B152" s="271" t="s">
        <v>59</v>
      </c>
      <c r="C152" s="269">
        <f>D152+F152+G152+H152+I152</f>
        <v>12891523.19</v>
      </c>
      <c r="D152" s="269">
        <f>D154+D155</f>
        <v>1248173.19</v>
      </c>
      <c r="E152" s="269"/>
      <c r="F152" s="269">
        <f>F153+F154+F155+F156</f>
        <v>140700</v>
      </c>
      <c r="G152" s="269">
        <f>G153+G154+G155+G156</f>
        <v>1408650</v>
      </c>
      <c r="H152" s="269">
        <f>H153+H154</f>
        <v>10086000</v>
      </c>
      <c r="I152" s="269">
        <f>I153+I154+I155</f>
        <v>8000</v>
      </c>
      <c r="J152" s="269"/>
      <c r="K152" s="269"/>
      <c r="L152" s="181"/>
    </row>
    <row r="153" spans="1:11" ht="12.75">
      <c r="A153" s="272">
        <v>31</v>
      </c>
      <c r="B153" s="271" t="s">
        <v>22</v>
      </c>
      <c r="C153" s="266"/>
      <c r="D153" s="266"/>
      <c r="E153" s="266"/>
      <c r="F153" s="266">
        <f>F10</f>
        <v>0</v>
      </c>
      <c r="G153" s="266">
        <f>G10</f>
        <v>422350</v>
      </c>
      <c r="H153" s="266">
        <f>H10</f>
        <v>9916000</v>
      </c>
      <c r="I153" s="266"/>
      <c r="J153" s="266"/>
      <c r="K153" s="266"/>
    </row>
    <row r="154" spans="1:11" ht="12.75">
      <c r="A154" s="272">
        <v>32</v>
      </c>
      <c r="B154" s="271" t="s">
        <v>26</v>
      </c>
      <c r="C154" s="266"/>
      <c r="D154" s="266">
        <f>D24</f>
        <v>1240173.19</v>
      </c>
      <c r="E154" s="266"/>
      <c r="F154" s="266">
        <f>F24</f>
        <v>140700</v>
      </c>
      <c r="G154" s="266">
        <f>G24</f>
        <v>959940</v>
      </c>
      <c r="H154" s="266">
        <f>H24</f>
        <v>170000</v>
      </c>
      <c r="I154" s="266">
        <f>I24</f>
        <v>8000</v>
      </c>
      <c r="J154" s="266"/>
      <c r="K154" s="266"/>
    </row>
    <row r="155" spans="1:11" ht="12.75">
      <c r="A155" s="272">
        <v>34</v>
      </c>
      <c r="B155" s="271" t="s">
        <v>30</v>
      </c>
      <c r="C155" s="266"/>
      <c r="D155" s="266">
        <f>D99</f>
        <v>8000</v>
      </c>
      <c r="E155" s="266"/>
      <c r="F155" s="266">
        <f>'PLAN RASHODA I IZDATAKA'!F99</f>
        <v>0</v>
      </c>
      <c r="G155" s="266">
        <f>G99</f>
        <v>2610</v>
      </c>
      <c r="H155" s="266">
        <f>H99</f>
        <v>0</v>
      </c>
      <c r="I155" s="266">
        <v>0</v>
      </c>
      <c r="J155" s="266"/>
      <c r="K155" s="266"/>
    </row>
    <row r="156" spans="1:11" ht="12.75">
      <c r="A156" s="272">
        <v>37</v>
      </c>
      <c r="B156" s="271" t="s">
        <v>314</v>
      </c>
      <c r="C156" s="266"/>
      <c r="D156" s="266"/>
      <c r="E156" s="266"/>
      <c r="F156" s="266"/>
      <c r="G156" s="266">
        <f>G105</f>
        <v>23750</v>
      </c>
      <c r="H156" s="266"/>
      <c r="I156" s="266"/>
      <c r="J156" s="266"/>
      <c r="K156" s="266"/>
    </row>
    <row r="157" spans="1:12" s="180" customFormat="1" ht="12.75">
      <c r="A157" s="272">
        <v>4</v>
      </c>
      <c r="B157" s="271" t="s">
        <v>32</v>
      </c>
      <c r="C157" s="269">
        <f>F157+G157</f>
        <v>331950</v>
      </c>
      <c r="D157" s="269"/>
      <c r="E157" s="269"/>
      <c r="F157" s="269">
        <f>F158</f>
        <v>22000</v>
      </c>
      <c r="G157" s="269">
        <f>G158</f>
        <v>309950</v>
      </c>
      <c r="H157" s="269"/>
      <c r="I157" s="269"/>
      <c r="J157" s="269"/>
      <c r="K157" s="269"/>
      <c r="L157" s="181"/>
    </row>
    <row r="158" spans="1:11" ht="25.5">
      <c r="A158" s="272">
        <v>42</v>
      </c>
      <c r="B158" s="271" t="s">
        <v>33</v>
      </c>
      <c r="C158" s="266"/>
      <c r="D158" s="266"/>
      <c r="E158" s="266"/>
      <c r="F158" s="266">
        <f>F108</f>
        <v>22000</v>
      </c>
      <c r="G158" s="266">
        <f>G108</f>
        <v>309950</v>
      </c>
      <c r="H158" s="266"/>
      <c r="I158" s="266"/>
      <c r="J158" s="266"/>
      <c r="K158" s="266"/>
    </row>
    <row r="159" spans="1:11" ht="12.75">
      <c r="A159" s="272"/>
      <c r="B159" s="271"/>
      <c r="C159" s="266"/>
      <c r="D159" s="273"/>
      <c r="E159" s="273"/>
      <c r="F159" s="273"/>
      <c r="G159" s="273"/>
      <c r="H159" s="273"/>
      <c r="I159" s="273"/>
      <c r="J159" s="273"/>
      <c r="K159" s="273"/>
    </row>
    <row r="160" spans="1:11" ht="12.75">
      <c r="A160" s="181"/>
      <c r="B160" s="257"/>
      <c r="C160" s="258"/>
      <c r="D160" s="258"/>
      <c r="E160" s="258"/>
      <c r="F160" s="258"/>
      <c r="G160" s="258"/>
      <c r="H160" s="258"/>
      <c r="I160" s="258"/>
      <c r="J160" s="258"/>
      <c r="K160" s="258"/>
    </row>
    <row r="161" spans="1:11" ht="12.75">
      <c r="A161" s="181"/>
      <c r="B161" s="257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1:11" ht="12.75">
      <c r="A162" s="226"/>
      <c r="B162" s="260"/>
      <c r="C162" s="258"/>
      <c r="D162" s="258"/>
      <c r="E162" s="258"/>
      <c r="F162" s="258"/>
      <c r="G162" s="258"/>
      <c r="H162" s="258"/>
      <c r="I162" s="258"/>
      <c r="J162" s="258"/>
      <c r="K162" s="258"/>
    </row>
    <row r="163" spans="1:11" ht="63.75">
      <c r="A163" s="226"/>
      <c r="B163" s="260"/>
      <c r="C163" s="258"/>
      <c r="D163" s="261" t="s">
        <v>10</v>
      </c>
      <c r="E163" s="261" t="s">
        <v>11</v>
      </c>
      <c r="F163" s="261" t="s">
        <v>11</v>
      </c>
      <c r="G163" s="261" t="s">
        <v>12</v>
      </c>
      <c r="H163" s="261" t="s">
        <v>13</v>
      </c>
      <c r="I163" s="261" t="s">
        <v>21</v>
      </c>
      <c r="J163" s="261" t="s">
        <v>15</v>
      </c>
      <c r="K163" s="261" t="s">
        <v>16</v>
      </c>
    </row>
    <row r="164" spans="1:12" ht="25.5">
      <c r="A164" s="231" t="s">
        <v>19</v>
      </c>
      <c r="B164" s="231" t="s">
        <v>20</v>
      </c>
      <c r="C164" s="261" t="s">
        <v>55</v>
      </c>
      <c r="D164" s="236"/>
      <c r="E164" s="236"/>
      <c r="F164" s="236"/>
      <c r="G164" s="236"/>
      <c r="H164" s="236"/>
      <c r="I164" s="236"/>
      <c r="J164" s="236"/>
      <c r="K164" s="236"/>
      <c r="L164" s="241">
        <f>D170+F170+G170+H170+I170+F175+G175</f>
        <v>13223473.19</v>
      </c>
    </row>
    <row r="165" spans="1:11" ht="12.75">
      <c r="A165" s="262"/>
      <c r="B165" s="235"/>
      <c r="C165" s="236"/>
      <c r="D165" s="263"/>
      <c r="E165" s="263"/>
      <c r="F165" s="263"/>
      <c r="G165" s="263"/>
      <c r="H165" s="263"/>
      <c r="I165" s="263"/>
      <c r="J165" s="263"/>
      <c r="K165" s="263"/>
    </row>
    <row r="166" spans="1:11" ht="12.75">
      <c r="A166" s="264"/>
      <c r="B166" s="265" t="s">
        <v>308</v>
      </c>
      <c r="C166" s="263"/>
      <c r="D166" s="266"/>
      <c r="E166" s="266"/>
      <c r="F166" s="266"/>
      <c r="G166" s="266"/>
      <c r="H166" s="266"/>
      <c r="I166" s="266"/>
      <c r="J166" s="266"/>
      <c r="K166" s="266"/>
    </row>
    <row r="167" spans="1:12" s="180" customFormat="1" ht="12.75">
      <c r="A167" s="267"/>
      <c r="B167" s="268"/>
      <c r="C167" s="266"/>
      <c r="D167" s="269"/>
      <c r="E167" s="269"/>
      <c r="F167" s="269"/>
      <c r="G167" s="269"/>
      <c r="H167" s="269"/>
      <c r="I167" s="269"/>
      <c r="J167" s="269"/>
      <c r="K167" s="269"/>
      <c r="L167" s="181"/>
    </row>
    <row r="168" spans="1:11" ht="12.75">
      <c r="A168" s="270" t="s">
        <v>57</v>
      </c>
      <c r="B168" s="271" t="s">
        <v>61</v>
      </c>
      <c r="C168" s="269"/>
      <c r="D168" s="266"/>
      <c r="E168" s="266"/>
      <c r="F168" s="266"/>
      <c r="G168" s="266"/>
      <c r="H168" s="266"/>
      <c r="I168" s="266"/>
      <c r="J168" s="266"/>
      <c r="K168" s="266"/>
    </row>
    <row r="169" spans="1:11" ht="12.75">
      <c r="A169" s="270" t="s">
        <v>56</v>
      </c>
      <c r="B169" s="271" t="s">
        <v>62</v>
      </c>
      <c r="C169" s="266"/>
      <c r="D169" s="266"/>
      <c r="E169" s="266"/>
      <c r="F169" s="266"/>
      <c r="G169" s="266"/>
      <c r="H169" s="266"/>
      <c r="I169" s="266"/>
      <c r="J169" s="266"/>
      <c r="K169" s="266"/>
    </row>
    <row r="170" spans="1:12" s="180" customFormat="1" ht="12.75">
      <c r="A170" s="272">
        <v>3</v>
      </c>
      <c r="B170" s="271" t="s">
        <v>59</v>
      </c>
      <c r="C170" s="269">
        <f>D170+F170+G170+H170+I170</f>
        <v>12891523.19</v>
      </c>
      <c r="D170" s="269">
        <v>1248173.19</v>
      </c>
      <c r="E170" s="269"/>
      <c r="F170" s="269">
        <v>140700</v>
      </c>
      <c r="G170" s="269">
        <v>1408650</v>
      </c>
      <c r="H170" s="269">
        <v>10086000</v>
      </c>
      <c r="I170" s="269">
        <v>8000</v>
      </c>
      <c r="J170" s="269"/>
      <c r="K170" s="269"/>
      <c r="L170" s="181"/>
    </row>
    <row r="171" spans="1:11" ht="12.75">
      <c r="A171" s="272">
        <v>31</v>
      </c>
      <c r="B171" s="271" t="s">
        <v>22</v>
      </c>
      <c r="C171" s="266"/>
      <c r="D171" s="266"/>
      <c r="E171" s="266"/>
      <c r="F171" s="266">
        <v>0</v>
      </c>
      <c r="G171" s="266">
        <v>422350</v>
      </c>
      <c r="H171" s="266">
        <v>9916000</v>
      </c>
      <c r="I171" s="266"/>
      <c r="J171" s="266"/>
      <c r="K171" s="266"/>
    </row>
    <row r="172" spans="1:11" ht="12.75">
      <c r="A172" s="272">
        <v>32</v>
      </c>
      <c r="B172" s="271" t="s">
        <v>26</v>
      </c>
      <c r="C172" s="266"/>
      <c r="D172" s="266">
        <v>1240173.19</v>
      </c>
      <c r="E172" s="266"/>
      <c r="F172" s="266">
        <v>140700</v>
      </c>
      <c r="G172" s="266">
        <v>959940</v>
      </c>
      <c r="H172" s="266">
        <v>170000</v>
      </c>
      <c r="I172" s="266">
        <v>8000</v>
      </c>
      <c r="J172" s="266"/>
      <c r="K172" s="266"/>
    </row>
    <row r="173" spans="1:11" ht="12.75">
      <c r="A173" s="272">
        <v>34</v>
      </c>
      <c r="B173" s="271" t="s">
        <v>30</v>
      </c>
      <c r="C173" s="266"/>
      <c r="D173" s="266">
        <v>8000</v>
      </c>
      <c r="E173" s="266"/>
      <c r="F173" s="266">
        <v>0</v>
      </c>
      <c r="G173" s="266">
        <v>2610</v>
      </c>
      <c r="H173" s="266">
        <v>0</v>
      </c>
      <c r="I173" s="266">
        <v>0</v>
      </c>
      <c r="J173" s="266"/>
      <c r="K173" s="266"/>
    </row>
    <row r="174" spans="1:11" ht="12.75">
      <c r="A174" s="272">
        <v>37</v>
      </c>
      <c r="B174" s="271" t="s">
        <v>314</v>
      </c>
      <c r="C174" s="266"/>
      <c r="D174" s="266"/>
      <c r="E174" s="266"/>
      <c r="F174" s="266"/>
      <c r="G174" s="266">
        <v>23750</v>
      </c>
      <c r="H174" s="266"/>
      <c r="I174" s="266"/>
      <c r="J174" s="266"/>
      <c r="K174" s="266"/>
    </row>
    <row r="175" spans="1:12" s="180" customFormat="1" ht="12.75">
      <c r="A175" s="272">
        <v>4</v>
      </c>
      <c r="B175" s="271" t="s">
        <v>32</v>
      </c>
      <c r="C175" s="269">
        <f>F175+G175</f>
        <v>331950</v>
      </c>
      <c r="D175" s="269"/>
      <c r="E175" s="269"/>
      <c r="F175" s="269">
        <v>22000</v>
      </c>
      <c r="G175" s="269">
        <v>309950</v>
      </c>
      <c r="H175" s="269"/>
      <c r="I175" s="269"/>
      <c r="J175" s="269"/>
      <c r="K175" s="269"/>
      <c r="L175" s="181"/>
    </row>
    <row r="176" spans="1:11" ht="25.5">
      <c r="A176" s="272">
        <v>42</v>
      </c>
      <c r="B176" s="271" t="s">
        <v>33</v>
      </c>
      <c r="C176" s="266"/>
      <c r="D176" s="266"/>
      <c r="E176" s="266"/>
      <c r="F176" s="266">
        <v>22000</v>
      </c>
      <c r="G176" s="266">
        <v>309950</v>
      </c>
      <c r="H176" s="266"/>
      <c r="I176" s="266"/>
      <c r="J176" s="266"/>
      <c r="K176" s="266"/>
    </row>
    <row r="177" spans="1:11" ht="12.75">
      <c r="A177" s="272"/>
      <c r="B177" s="271"/>
      <c r="C177" s="266"/>
      <c r="D177" s="273"/>
      <c r="E177" s="273"/>
      <c r="F177" s="273"/>
      <c r="G177" s="273"/>
      <c r="H177" s="273"/>
      <c r="I177" s="273"/>
      <c r="J177" s="273"/>
      <c r="K177" s="273"/>
    </row>
    <row r="178" spans="1:11" ht="12.75">
      <c r="A178" s="181"/>
      <c r="B178" s="257"/>
      <c r="C178" s="258"/>
      <c r="D178" s="258"/>
      <c r="E178" s="258"/>
      <c r="F178" s="258"/>
      <c r="G178" s="258"/>
      <c r="H178" s="258"/>
      <c r="I178" s="258"/>
      <c r="J178" s="258"/>
      <c r="K178" s="258"/>
    </row>
    <row r="179" spans="1:11" ht="12.75">
      <c r="A179" s="181"/>
      <c r="B179" s="257"/>
      <c r="C179" s="258"/>
      <c r="D179" s="258"/>
      <c r="E179" s="258"/>
      <c r="F179" s="258"/>
      <c r="G179" s="258"/>
      <c r="H179" s="258"/>
      <c r="I179" s="258"/>
      <c r="J179" s="258"/>
      <c r="K179" s="258"/>
    </row>
    <row r="180" spans="1:11" ht="12.75">
      <c r="A180" s="181"/>
      <c r="B180" s="257"/>
      <c r="C180" s="258"/>
      <c r="D180" s="258"/>
      <c r="E180" s="258"/>
      <c r="F180" s="258"/>
      <c r="G180" s="258"/>
      <c r="H180" s="258"/>
      <c r="I180" s="258"/>
      <c r="J180" s="258"/>
      <c r="K180" s="258"/>
    </row>
    <row r="181" spans="1:11" ht="12.75">
      <c r="A181" s="181"/>
      <c r="B181" s="257"/>
      <c r="C181" s="258"/>
      <c r="D181" s="258"/>
      <c r="E181" s="258"/>
      <c r="F181" s="258"/>
      <c r="G181" s="258"/>
      <c r="H181" s="258"/>
      <c r="I181" s="258"/>
      <c r="J181" s="258"/>
      <c r="K181" s="258"/>
    </row>
    <row r="182" spans="1:11" ht="12.75">
      <c r="A182" s="181"/>
      <c r="B182" s="257"/>
      <c r="C182" s="258"/>
      <c r="D182" s="258"/>
      <c r="E182" s="258"/>
      <c r="F182" s="258"/>
      <c r="G182" s="258"/>
      <c r="H182" s="258"/>
      <c r="I182" s="258"/>
      <c r="J182" s="258"/>
      <c r="K182" s="258"/>
    </row>
    <row r="183" spans="1:11" ht="12.75">
      <c r="A183" s="181"/>
      <c r="B183" s="257"/>
      <c r="C183" s="258"/>
      <c r="D183" s="258"/>
      <c r="E183" s="258"/>
      <c r="F183" s="258"/>
      <c r="G183" s="258"/>
      <c r="H183" s="258"/>
      <c r="I183" s="258"/>
      <c r="J183" s="258"/>
      <c r="K183" s="258"/>
    </row>
    <row r="184" spans="1:11" ht="12.75">
      <c r="A184" s="181"/>
      <c r="B184" s="257"/>
      <c r="C184" s="258"/>
      <c r="D184" s="258"/>
      <c r="E184" s="258"/>
      <c r="F184" s="258"/>
      <c r="G184" s="258"/>
      <c r="H184" s="258"/>
      <c r="I184" s="258"/>
      <c r="J184" s="258"/>
      <c r="K184" s="258"/>
    </row>
    <row r="185" spans="1:11" ht="12.75">
      <c r="A185" s="181"/>
      <c r="B185" s="257"/>
      <c r="C185" s="258"/>
      <c r="D185" s="258"/>
      <c r="E185" s="258"/>
      <c r="F185" s="258"/>
      <c r="G185" s="258"/>
      <c r="H185" s="258"/>
      <c r="I185" s="258"/>
      <c r="J185" s="258"/>
      <c r="K185" s="258"/>
    </row>
    <row r="186" spans="1:11" ht="12.75">
      <c r="A186" s="181"/>
      <c r="B186" s="257"/>
      <c r="C186" s="258"/>
      <c r="D186" s="258"/>
      <c r="E186" s="258"/>
      <c r="F186" s="258"/>
      <c r="G186" s="258"/>
      <c r="H186" s="258"/>
      <c r="I186" s="258"/>
      <c r="J186" s="258"/>
      <c r="K186" s="258"/>
    </row>
    <row r="187" spans="1:11" ht="12.75">
      <c r="A187" s="181"/>
      <c r="B187" s="260"/>
      <c r="C187" s="258"/>
      <c r="D187" s="258"/>
      <c r="E187" s="258"/>
      <c r="F187" s="258"/>
      <c r="G187" s="258"/>
      <c r="H187" s="258"/>
      <c r="I187" s="258"/>
      <c r="J187" s="258"/>
      <c r="K187" s="258"/>
    </row>
    <row r="188" spans="1:11" ht="12.75">
      <c r="A188" s="181"/>
      <c r="B188" s="260"/>
      <c r="C188" s="258"/>
      <c r="D188" s="258"/>
      <c r="E188" s="258"/>
      <c r="F188" s="258"/>
      <c r="G188" s="258"/>
      <c r="H188" s="258"/>
      <c r="I188" s="258"/>
      <c r="J188" s="258"/>
      <c r="K188" s="258"/>
    </row>
    <row r="189" spans="1:11" ht="12.75">
      <c r="A189" s="181"/>
      <c r="B189" s="260"/>
      <c r="C189" s="258"/>
      <c r="D189" s="258"/>
      <c r="E189" s="258"/>
      <c r="F189" s="258"/>
      <c r="G189" s="258"/>
      <c r="H189" s="258"/>
      <c r="I189" s="258"/>
      <c r="J189" s="258"/>
      <c r="K189" s="258"/>
    </row>
    <row r="190" spans="1:11" ht="12.75">
      <c r="A190" s="181"/>
      <c r="B190" s="260"/>
      <c r="C190" s="258"/>
      <c r="D190" s="258"/>
      <c r="E190" s="258"/>
      <c r="F190" s="258"/>
      <c r="G190" s="258"/>
      <c r="H190" s="258"/>
      <c r="I190" s="258"/>
      <c r="J190" s="258"/>
      <c r="K190" s="258"/>
    </row>
    <row r="191" spans="1:11" ht="12.75">
      <c r="A191" s="181"/>
      <c r="B191" s="260"/>
      <c r="C191" s="258"/>
      <c r="D191" s="258"/>
      <c r="E191" s="258"/>
      <c r="F191" s="258"/>
      <c r="G191" s="258"/>
      <c r="H191" s="258"/>
      <c r="I191" s="258"/>
      <c r="J191" s="258"/>
      <c r="K191" s="258"/>
    </row>
    <row r="192" spans="1:11" ht="12.75">
      <c r="A192" s="181"/>
      <c r="B192" s="260"/>
      <c r="C192" s="258"/>
      <c r="D192" s="258"/>
      <c r="E192" s="258"/>
      <c r="F192" s="258"/>
      <c r="G192" s="258"/>
      <c r="H192" s="258"/>
      <c r="I192" s="258"/>
      <c r="J192" s="258"/>
      <c r="K192" s="258"/>
    </row>
    <row r="193" spans="1:11" ht="12.75">
      <c r="A193" s="181"/>
      <c r="B193" s="260"/>
      <c r="C193" s="258"/>
      <c r="D193" s="258"/>
      <c r="E193" s="258"/>
      <c r="F193" s="258"/>
      <c r="G193" s="258"/>
      <c r="H193" s="258"/>
      <c r="I193" s="258"/>
      <c r="J193" s="258"/>
      <c r="K193" s="258"/>
    </row>
    <row r="194" spans="1:11" ht="12.75">
      <c r="A194" s="181"/>
      <c r="B194" s="260"/>
      <c r="C194" s="258"/>
      <c r="D194" s="258"/>
      <c r="E194" s="258"/>
      <c r="F194" s="258"/>
      <c r="G194" s="258"/>
      <c r="H194" s="258"/>
      <c r="I194" s="258"/>
      <c r="J194" s="258"/>
      <c r="K194" s="258"/>
    </row>
    <row r="195" spans="1:11" ht="12.75">
      <c r="A195" s="181"/>
      <c r="B195" s="260"/>
      <c r="C195" s="258"/>
      <c r="D195" s="258"/>
      <c r="E195" s="258"/>
      <c r="F195" s="258"/>
      <c r="G195" s="258"/>
      <c r="H195" s="258"/>
      <c r="I195" s="258"/>
      <c r="J195" s="258"/>
      <c r="K195" s="258"/>
    </row>
    <row r="196" spans="1:11" ht="12.75">
      <c r="A196" s="181"/>
      <c r="B196" s="260"/>
      <c r="C196" s="258"/>
      <c r="D196" s="258"/>
      <c r="E196" s="258"/>
      <c r="F196" s="258"/>
      <c r="G196" s="258"/>
      <c r="H196" s="258"/>
      <c r="I196" s="258"/>
      <c r="J196" s="258"/>
      <c r="K196" s="258"/>
    </row>
    <row r="197" spans="1:11" ht="12.75">
      <c r="A197" s="181"/>
      <c r="B197" s="260"/>
      <c r="C197" s="258"/>
      <c r="D197" s="258"/>
      <c r="E197" s="258"/>
      <c r="F197" s="258"/>
      <c r="G197" s="258"/>
      <c r="H197" s="258"/>
      <c r="I197" s="258"/>
      <c r="J197" s="258"/>
      <c r="K197" s="258"/>
    </row>
    <row r="198" spans="1:11" ht="12.75">
      <c r="A198" s="181"/>
      <c r="B198" s="260"/>
      <c r="C198" s="258"/>
      <c r="D198" s="258"/>
      <c r="E198" s="258"/>
      <c r="F198" s="258"/>
      <c r="G198" s="258"/>
      <c r="H198" s="258"/>
      <c r="I198" s="258"/>
      <c r="J198" s="258"/>
      <c r="K198" s="258"/>
    </row>
    <row r="199" spans="1:11" ht="12.75">
      <c r="A199" s="181"/>
      <c r="B199" s="260"/>
      <c r="C199" s="258"/>
      <c r="D199" s="258"/>
      <c r="E199" s="258"/>
      <c r="F199" s="258"/>
      <c r="G199" s="258"/>
      <c r="H199" s="258"/>
      <c r="I199" s="258"/>
      <c r="J199" s="258"/>
      <c r="K199" s="258"/>
    </row>
    <row r="200" spans="1:11" ht="12.75">
      <c r="A200" s="181"/>
      <c r="B200" s="260"/>
      <c r="C200" s="258"/>
      <c r="D200" s="258"/>
      <c r="E200" s="258"/>
      <c r="F200" s="258"/>
      <c r="G200" s="258"/>
      <c r="H200" s="258"/>
      <c r="I200" s="258"/>
      <c r="J200" s="258"/>
      <c r="K200" s="258"/>
    </row>
    <row r="201" spans="1:11" ht="12.75">
      <c r="A201" s="181"/>
      <c r="B201" s="260"/>
      <c r="C201" s="258"/>
      <c r="D201" s="258"/>
      <c r="E201" s="258"/>
      <c r="F201" s="258"/>
      <c r="G201" s="258"/>
      <c r="H201" s="258"/>
      <c r="I201" s="258"/>
      <c r="J201" s="258"/>
      <c r="K201" s="258"/>
    </row>
    <row r="202" spans="1:11" ht="12.75">
      <c r="A202" s="181"/>
      <c r="B202" s="260"/>
      <c r="C202" s="258"/>
      <c r="D202" s="258"/>
      <c r="E202" s="258"/>
      <c r="F202" s="258"/>
      <c r="G202" s="258"/>
      <c r="H202" s="258"/>
      <c r="I202" s="258"/>
      <c r="J202" s="258"/>
      <c r="K202" s="258"/>
    </row>
    <row r="203" spans="1:11" ht="12.75">
      <c r="A203" s="181"/>
      <c r="B203" s="260"/>
      <c r="C203" s="258"/>
      <c r="D203" s="258"/>
      <c r="E203" s="258"/>
      <c r="F203" s="258"/>
      <c r="G203" s="258"/>
      <c r="H203" s="258"/>
      <c r="I203" s="258"/>
      <c r="J203" s="258"/>
      <c r="K203" s="258"/>
    </row>
    <row r="204" spans="1:11" ht="12.75">
      <c r="A204" s="181"/>
      <c r="B204" s="260"/>
      <c r="C204" s="258"/>
      <c r="D204" s="258"/>
      <c r="E204" s="258"/>
      <c r="F204" s="258"/>
      <c r="G204" s="258"/>
      <c r="H204" s="258"/>
      <c r="I204" s="258"/>
      <c r="J204" s="258"/>
      <c r="K204" s="258"/>
    </row>
    <row r="205" spans="1:11" ht="12.75">
      <c r="A205" s="181"/>
      <c r="B205" s="260"/>
      <c r="C205" s="258"/>
      <c r="D205" s="258"/>
      <c r="E205" s="258"/>
      <c r="F205" s="258"/>
      <c r="G205" s="258"/>
      <c r="H205" s="258"/>
      <c r="I205" s="258"/>
      <c r="J205" s="258"/>
      <c r="K205" s="258"/>
    </row>
    <row r="206" spans="1:11" ht="12.75">
      <c r="A206" s="181"/>
      <c r="B206" s="260"/>
      <c r="C206" s="258"/>
      <c r="D206" s="258"/>
      <c r="E206" s="258"/>
      <c r="F206" s="258"/>
      <c r="G206" s="258"/>
      <c r="H206" s="258"/>
      <c r="I206" s="258"/>
      <c r="J206" s="258"/>
      <c r="K206" s="258"/>
    </row>
    <row r="207" spans="1:11" ht="12.75">
      <c r="A207" s="181"/>
      <c r="B207" s="260"/>
      <c r="C207" s="258"/>
      <c r="D207" s="258"/>
      <c r="E207" s="258"/>
      <c r="F207" s="258"/>
      <c r="G207" s="258"/>
      <c r="H207" s="258"/>
      <c r="I207" s="258"/>
      <c r="J207" s="258"/>
      <c r="K207" s="258"/>
    </row>
    <row r="208" spans="1:11" ht="12.75">
      <c r="A208" s="181"/>
      <c r="B208" s="260"/>
      <c r="C208" s="258"/>
      <c r="D208" s="258"/>
      <c r="E208" s="258"/>
      <c r="F208" s="258"/>
      <c r="G208" s="258"/>
      <c r="H208" s="258"/>
      <c r="I208" s="258"/>
      <c r="J208" s="258"/>
      <c r="K208" s="258"/>
    </row>
    <row r="209" spans="1:11" ht="12.75">
      <c r="A209" s="181"/>
      <c r="B209" s="260"/>
      <c r="C209" s="258"/>
      <c r="D209" s="258"/>
      <c r="E209" s="258"/>
      <c r="F209" s="258"/>
      <c r="G209" s="258"/>
      <c r="H209" s="258"/>
      <c r="I209" s="258"/>
      <c r="J209" s="258"/>
      <c r="K209" s="258"/>
    </row>
    <row r="210" spans="1:11" ht="12.75">
      <c r="A210" s="181"/>
      <c r="B210" s="260"/>
      <c r="C210" s="258"/>
      <c r="D210" s="258"/>
      <c r="E210" s="258"/>
      <c r="F210" s="258"/>
      <c r="G210" s="258"/>
      <c r="H210" s="258"/>
      <c r="I210" s="258"/>
      <c r="J210" s="258"/>
      <c r="K210" s="258"/>
    </row>
    <row r="211" spans="1:11" ht="12.75">
      <c r="A211" s="181"/>
      <c r="B211" s="260"/>
      <c r="C211" s="258"/>
      <c r="D211" s="258"/>
      <c r="E211" s="258"/>
      <c r="F211" s="258"/>
      <c r="G211" s="258"/>
      <c r="H211" s="258"/>
      <c r="I211" s="258"/>
      <c r="J211" s="258"/>
      <c r="K211" s="258"/>
    </row>
    <row r="212" spans="1:11" ht="12.75">
      <c r="A212" s="181"/>
      <c r="B212" s="260"/>
      <c r="C212" s="258"/>
      <c r="D212" s="258"/>
      <c r="E212" s="258"/>
      <c r="F212" s="258"/>
      <c r="G212" s="258"/>
      <c r="H212" s="258"/>
      <c r="I212" s="258"/>
      <c r="J212" s="258"/>
      <c r="K212" s="258"/>
    </row>
    <row r="213" spans="1:11" ht="12.75">
      <c r="A213" s="181"/>
      <c r="B213" s="260"/>
      <c r="C213" s="258"/>
      <c r="D213" s="258"/>
      <c r="E213" s="258"/>
      <c r="F213" s="258"/>
      <c r="G213" s="258"/>
      <c r="H213" s="258"/>
      <c r="I213" s="258"/>
      <c r="J213" s="258"/>
      <c r="K213" s="258"/>
    </row>
    <row r="214" spans="1:11" ht="12.75">
      <c r="A214" s="181"/>
      <c r="B214" s="260"/>
      <c r="C214" s="258"/>
      <c r="D214" s="258"/>
      <c r="E214" s="258"/>
      <c r="F214" s="258"/>
      <c r="G214" s="258"/>
      <c r="H214" s="258"/>
      <c r="I214" s="258"/>
      <c r="J214" s="258"/>
      <c r="K214" s="258"/>
    </row>
    <row r="215" spans="1:11" ht="12.75">
      <c r="A215" s="181"/>
      <c r="B215" s="260"/>
      <c r="C215" s="258"/>
      <c r="D215" s="258"/>
      <c r="E215" s="258"/>
      <c r="F215" s="258"/>
      <c r="G215" s="258"/>
      <c r="H215" s="258"/>
      <c r="I215" s="258"/>
      <c r="J215" s="258"/>
      <c r="K215" s="258"/>
    </row>
    <row r="216" spans="1:11" ht="12.75">
      <c r="A216" s="181"/>
      <c r="B216" s="260"/>
      <c r="C216" s="258"/>
      <c r="D216" s="258"/>
      <c r="E216" s="258"/>
      <c r="F216" s="258"/>
      <c r="G216" s="258"/>
      <c r="H216" s="258"/>
      <c r="I216" s="258"/>
      <c r="J216" s="258"/>
      <c r="K216" s="258"/>
    </row>
    <row r="217" spans="1:11" ht="12.75">
      <c r="A217" s="181"/>
      <c r="B217" s="260"/>
      <c r="C217" s="258"/>
      <c r="D217" s="258"/>
      <c r="E217" s="258"/>
      <c r="F217" s="258"/>
      <c r="G217" s="258"/>
      <c r="H217" s="258"/>
      <c r="I217" s="258"/>
      <c r="J217" s="258"/>
      <c r="K217" s="258"/>
    </row>
    <row r="218" spans="1:11" ht="12.75">
      <c r="A218" s="181"/>
      <c r="B218" s="260"/>
      <c r="C218" s="258"/>
      <c r="D218" s="258"/>
      <c r="E218" s="258"/>
      <c r="F218" s="258"/>
      <c r="G218" s="258"/>
      <c r="H218" s="258"/>
      <c r="I218" s="258"/>
      <c r="J218" s="258"/>
      <c r="K218" s="258"/>
    </row>
    <row r="219" spans="1:11" ht="12.75">
      <c r="A219" s="181"/>
      <c r="B219" s="260"/>
      <c r="C219" s="258"/>
      <c r="D219" s="258"/>
      <c r="E219" s="258"/>
      <c r="F219" s="258"/>
      <c r="G219" s="258"/>
      <c r="H219" s="258"/>
      <c r="I219" s="258"/>
      <c r="J219" s="258"/>
      <c r="K219" s="258"/>
    </row>
    <row r="220" spans="1:11" ht="12.75">
      <c r="A220" s="181"/>
      <c r="B220" s="260"/>
      <c r="C220" s="258"/>
      <c r="D220" s="258"/>
      <c r="E220" s="258"/>
      <c r="F220" s="258"/>
      <c r="G220" s="258"/>
      <c r="H220" s="258"/>
      <c r="I220" s="258"/>
      <c r="J220" s="258"/>
      <c r="K220" s="258"/>
    </row>
    <row r="221" spans="1:11" ht="12.75">
      <c r="A221" s="181"/>
      <c r="B221" s="260"/>
      <c r="C221" s="258"/>
      <c r="D221" s="258"/>
      <c r="E221" s="258"/>
      <c r="F221" s="258"/>
      <c r="G221" s="258"/>
      <c r="H221" s="258"/>
      <c r="I221" s="258"/>
      <c r="J221" s="258"/>
      <c r="K221" s="258"/>
    </row>
    <row r="222" spans="1:11" ht="12.75">
      <c r="A222" s="181"/>
      <c r="B222" s="260"/>
      <c r="C222" s="258"/>
      <c r="D222" s="258"/>
      <c r="E222" s="258"/>
      <c r="F222" s="258"/>
      <c r="G222" s="258"/>
      <c r="H222" s="258"/>
      <c r="I222" s="258"/>
      <c r="J222" s="258"/>
      <c r="K222" s="258"/>
    </row>
    <row r="223" spans="1:11" ht="12.75">
      <c r="A223" s="181"/>
      <c r="B223" s="260"/>
      <c r="C223" s="258"/>
      <c r="D223" s="258"/>
      <c r="E223" s="258"/>
      <c r="F223" s="258"/>
      <c r="G223" s="258"/>
      <c r="H223" s="258"/>
      <c r="I223" s="258"/>
      <c r="J223" s="258"/>
      <c r="K223" s="258"/>
    </row>
    <row r="224" spans="1:11" ht="12.75">
      <c r="A224" s="181"/>
      <c r="B224" s="260"/>
      <c r="C224" s="258"/>
      <c r="D224" s="258"/>
      <c r="E224" s="258"/>
      <c r="F224" s="258"/>
      <c r="G224" s="258"/>
      <c r="H224" s="258"/>
      <c r="I224" s="258"/>
      <c r="J224" s="258"/>
      <c r="K224" s="258"/>
    </row>
    <row r="225" spans="1:11" ht="12.75">
      <c r="A225" s="181"/>
      <c r="B225" s="260"/>
      <c r="C225" s="258"/>
      <c r="D225" s="258"/>
      <c r="E225" s="258"/>
      <c r="F225" s="258"/>
      <c r="G225" s="258"/>
      <c r="H225" s="258"/>
      <c r="I225" s="258"/>
      <c r="J225" s="258"/>
      <c r="K225" s="258"/>
    </row>
    <row r="226" spans="1:11" ht="12.75">
      <c r="A226" s="181"/>
      <c r="B226" s="260"/>
      <c r="C226" s="258"/>
      <c r="D226" s="258"/>
      <c r="E226" s="258"/>
      <c r="F226" s="258"/>
      <c r="G226" s="258"/>
      <c r="H226" s="258"/>
      <c r="I226" s="258"/>
      <c r="J226" s="258"/>
      <c r="K226" s="258"/>
    </row>
    <row r="227" spans="1:11" ht="12.75">
      <c r="A227" s="181"/>
      <c r="B227" s="260"/>
      <c r="C227" s="258"/>
      <c r="D227" s="258"/>
      <c r="E227" s="258"/>
      <c r="F227" s="258"/>
      <c r="G227" s="258"/>
      <c r="H227" s="258"/>
      <c r="I227" s="258"/>
      <c r="J227" s="258"/>
      <c r="K227" s="258"/>
    </row>
    <row r="228" spans="1:11" ht="12.75">
      <c r="A228" s="181"/>
      <c r="B228" s="260"/>
      <c r="C228" s="258"/>
      <c r="D228" s="258"/>
      <c r="E228" s="258"/>
      <c r="F228" s="258"/>
      <c r="G228" s="258"/>
      <c r="H228" s="258"/>
      <c r="I228" s="258"/>
      <c r="J228" s="258"/>
      <c r="K228" s="258"/>
    </row>
    <row r="229" spans="1:11" ht="12.75">
      <c r="A229" s="181"/>
      <c r="B229" s="260"/>
      <c r="C229" s="258"/>
      <c r="D229" s="258"/>
      <c r="E229" s="258"/>
      <c r="F229" s="258"/>
      <c r="G229" s="258"/>
      <c r="H229" s="258"/>
      <c r="I229" s="258"/>
      <c r="J229" s="258"/>
      <c r="K229" s="258"/>
    </row>
    <row r="230" spans="1:11" ht="12.75">
      <c r="A230" s="181"/>
      <c r="B230" s="260"/>
      <c r="C230" s="258"/>
      <c r="D230" s="258"/>
      <c r="E230" s="258"/>
      <c r="F230" s="258"/>
      <c r="G230" s="258"/>
      <c r="H230" s="258"/>
      <c r="I230" s="258"/>
      <c r="J230" s="258"/>
      <c r="K230" s="258"/>
    </row>
    <row r="231" spans="1:11" ht="12.75">
      <c r="A231" s="181"/>
      <c r="B231" s="260"/>
      <c r="C231" s="258"/>
      <c r="D231" s="258"/>
      <c r="E231" s="258"/>
      <c r="F231" s="258"/>
      <c r="G231" s="258"/>
      <c r="H231" s="258"/>
      <c r="I231" s="258"/>
      <c r="J231" s="258"/>
      <c r="K231" s="258"/>
    </row>
    <row r="232" spans="1:11" ht="12.75">
      <c r="A232" s="181"/>
      <c r="B232" s="260"/>
      <c r="C232" s="258"/>
      <c r="D232" s="258"/>
      <c r="E232" s="258"/>
      <c r="F232" s="258"/>
      <c r="G232" s="258"/>
      <c r="H232" s="258"/>
      <c r="I232" s="258"/>
      <c r="J232" s="258"/>
      <c r="K232" s="258"/>
    </row>
    <row r="233" spans="1:11" ht="12.75">
      <c r="A233" s="181"/>
      <c r="B233" s="260"/>
      <c r="C233" s="258"/>
      <c r="D233" s="258"/>
      <c r="E233" s="258"/>
      <c r="F233" s="258"/>
      <c r="G233" s="258"/>
      <c r="H233" s="258"/>
      <c r="I233" s="258"/>
      <c r="J233" s="258"/>
      <c r="K233" s="258"/>
    </row>
    <row r="234" spans="1:11" ht="12.75">
      <c r="A234" s="181"/>
      <c r="B234" s="260"/>
      <c r="C234" s="258"/>
      <c r="D234" s="258"/>
      <c r="E234" s="258"/>
      <c r="F234" s="258"/>
      <c r="G234" s="258"/>
      <c r="H234" s="258"/>
      <c r="I234" s="258"/>
      <c r="J234" s="258"/>
      <c r="K234" s="258"/>
    </row>
    <row r="235" spans="1:11" ht="12.75">
      <c r="A235" s="181"/>
      <c r="B235" s="260"/>
      <c r="C235" s="227"/>
      <c r="D235" s="227"/>
      <c r="E235" s="227"/>
      <c r="F235" s="227"/>
      <c r="G235" s="274"/>
      <c r="H235" s="227"/>
      <c r="I235" s="227"/>
      <c r="J235" s="227"/>
      <c r="K235" s="227"/>
    </row>
    <row r="236" spans="1:11" ht="12.75">
      <c r="A236" s="181"/>
      <c r="B236" s="260"/>
      <c r="C236" s="227"/>
      <c r="D236" s="227"/>
      <c r="E236" s="227"/>
      <c r="F236" s="227"/>
      <c r="G236" s="274"/>
      <c r="H236" s="227"/>
      <c r="I236" s="227"/>
      <c r="J236" s="227"/>
      <c r="K236" s="227"/>
    </row>
    <row r="237" spans="1:11" ht="12.75">
      <c r="A237" s="181"/>
      <c r="B237" s="260"/>
      <c r="C237" s="227"/>
      <c r="D237" s="227"/>
      <c r="E237" s="227"/>
      <c r="F237" s="227"/>
      <c r="G237" s="274"/>
      <c r="H237" s="227"/>
      <c r="I237" s="227"/>
      <c r="J237" s="227"/>
      <c r="K237" s="227"/>
    </row>
    <row r="238" spans="1:11" ht="12.75">
      <c r="A238" s="181"/>
      <c r="B238" s="260"/>
      <c r="C238" s="227"/>
      <c r="D238" s="227"/>
      <c r="E238" s="227"/>
      <c r="F238" s="227"/>
      <c r="G238" s="274"/>
      <c r="H238" s="227"/>
      <c r="I238" s="227"/>
      <c r="J238" s="227"/>
      <c r="K238" s="227"/>
    </row>
    <row r="239" spans="1:11" ht="12.75">
      <c r="A239" s="181"/>
      <c r="B239" s="260"/>
      <c r="C239" s="227"/>
      <c r="D239" s="227"/>
      <c r="E239" s="227"/>
      <c r="F239" s="227"/>
      <c r="G239" s="274"/>
      <c r="H239" s="227"/>
      <c r="I239" s="227"/>
      <c r="J239" s="227"/>
      <c r="K239" s="227"/>
    </row>
    <row r="240" spans="1:11" ht="12.75">
      <c r="A240" s="181"/>
      <c r="B240" s="260"/>
      <c r="C240" s="227"/>
      <c r="D240" s="227"/>
      <c r="E240" s="227"/>
      <c r="F240" s="227"/>
      <c r="G240" s="274"/>
      <c r="H240" s="227"/>
      <c r="I240" s="227"/>
      <c r="J240" s="227"/>
      <c r="K240" s="227"/>
    </row>
    <row r="241" spans="1:11" ht="12.75">
      <c r="A241" s="181"/>
      <c r="B241" s="260"/>
      <c r="C241" s="227"/>
      <c r="D241" s="227"/>
      <c r="E241" s="227"/>
      <c r="F241" s="227"/>
      <c r="G241" s="274"/>
      <c r="H241" s="227"/>
      <c r="I241" s="227"/>
      <c r="J241" s="227"/>
      <c r="K241" s="227"/>
    </row>
    <row r="242" spans="1:11" ht="12.75">
      <c r="A242" s="181"/>
      <c r="B242" s="260"/>
      <c r="C242" s="227"/>
      <c r="D242" s="227"/>
      <c r="E242" s="227"/>
      <c r="F242" s="227"/>
      <c r="G242" s="274"/>
      <c r="H242" s="227"/>
      <c r="I242" s="227"/>
      <c r="J242" s="227"/>
      <c r="K242" s="227"/>
    </row>
    <row r="243" spans="1:11" ht="12.75">
      <c r="A243" s="181"/>
      <c r="B243" s="260"/>
      <c r="C243" s="227"/>
      <c r="D243" s="227"/>
      <c r="E243" s="227"/>
      <c r="F243" s="227"/>
      <c r="G243" s="274"/>
      <c r="H243" s="227"/>
      <c r="I243" s="227"/>
      <c r="J243" s="227"/>
      <c r="K243" s="227"/>
    </row>
    <row r="244" spans="1:11" ht="12.75">
      <c r="A244" s="181"/>
      <c r="B244" s="260"/>
      <c r="C244" s="227"/>
      <c r="D244" s="227"/>
      <c r="E244" s="227"/>
      <c r="F244" s="227"/>
      <c r="G244" s="274"/>
      <c r="H244" s="227"/>
      <c r="I244" s="227"/>
      <c r="J244" s="227"/>
      <c r="K244" s="227"/>
    </row>
    <row r="245" spans="1:11" ht="12.75">
      <c r="A245" s="181"/>
      <c r="B245" s="260"/>
      <c r="C245" s="227"/>
      <c r="D245" s="227"/>
      <c r="E245" s="227"/>
      <c r="F245" s="227"/>
      <c r="G245" s="274"/>
      <c r="H245" s="227"/>
      <c r="I245" s="227"/>
      <c r="J245" s="227"/>
      <c r="K245" s="227"/>
    </row>
    <row r="246" spans="1:11" ht="12.75">
      <c r="A246" s="181"/>
      <c r="B246" s="260"/>
      <c r="C246" s="227"/>
      <c r="D246" s="227"/>
      <c r="E246" s="227"/>
      <c r="F246" s="227"/>
      <c r="G246" s="274"/>
      <c r="H246" s="227"/>
      <c r="I246" s="227"/>
      <c r="J246" s="227"/>
      <c r="K246" s="227"/>
    </row>
    <row r="247" spans="1:11" ht="12.75">
      <c r="A247" s="181"/>
      <c r="B247" s="260"/>
      <c r="C247" s="227"/>
      <c r="D247" s="227"/>
      <c r="E247" s="227"/>
      <c r="F247" s="227"/>
      <c r="G247" s="274"/>
      <c r="H247" s="227"/>
      <c r="I247" s="227"/>
      <c r="J247" s="227"/>
      <c r="K247" s="227"/>
    </row>
    <row r="248" spans="1:11" ht="12.75">
      <c r="A248" s="181"/>
      <c r="B248" s="260"/>
      <c r="C248" s="227"/>
      <c r="D248" s="227"/>
      <c r="E248" s="227"/>
      <c r="F248" s="227"/>
      <c r="G248" s="274"/>
      <c r="H248" s="227"/>
      <c r="I248" s="227"/>
      <c r="J248" s="227"/>
      <c r="K248" s="227"/>
    </row>
    <row r="249" spans="1:11" ht="12.75">
      <c r="A249" s="181"/>
      <c r="B249" s="260"/>
      <c r="C249" s="227"/>
      <c r="D249" s="227"/>
      <c r="E249" s="227"/>
      <c r="F249" s="227"/>
      <c r="G249" s="274"/>
      <c r="H249" s="227"/>
      <c r="I249" s="227"/>
      <c r="J249" s="227"/>
      <c r="K249" s="227"/>
    </row>
    <row r="250" spans="1:11" ht="12.75">
      <c r="A250" s="181"/>
      <c r="B250" s="260"/>
      <c r="C250" s="227"/>
      <c r="D250" s="227"/>
      <c r="E250" s="227"/>
      <c r="F250" s="227"/>
      <c r="G250" s="274"/>
      <c r="H250" s="227"/>
      <c r="I250" s="227"/>
      <c r="J250" s="227"/>
      <c r="K250" s="227"/>
    </row>
    <row r="251" spans="1:11" ht="12.75">
      <c r="A251" s="181"/>
      <c r="B251" s="260"/>
      <c r="C251" s="227"/>
      <c r="D251" s="227"/>
      <c r="E251" s="227"/>
      <c r="F251" s="227"/>
      <c r="G251" s="274"/>
      <c r="H251" s="227"/>
      <c r="I251" s="227"/>
      <c r="J251" s="227"/>
      <c r="K251" s="227"/>
    </row>
    <row r="252" spans="1:11" ht="12.75">
      <c r="A252" s="181"/>
      <c r="B252" s="260"/>
      <c r="C252" s="227"/>
      <c r="D252" s="227"/>
      <c r="E252" s="227"/>
      <c r="F252" s="227"/>
      <c r="G252" s="274"/>
      <c r="H252" s="227"/>
      <c r="I252" s="227"/>
      <c r="J252" s="227"/>
      <c r="K252" s="227"/>
    </row>
    <row r="253" spans="1:11" ht="12.75">
      <c r="A253" s="181"/>
      <c r="B253" s="260"/>
      <c r="C253" s="227"/>
      <c r="D253" s="227"/>
      <c r="E253" s="227"/>
      <c r="F253" s="227"/>
      <c r="G253" s="274"/>
      <c r="H253" s="227"/>
      <c r="I253" s="227"/>
      <c r="J253" s="227"/>
      <c r="K253" s="227"/>
    </row>
    <row r="254" spans="1:11" ht="12.75">
      <c r="A254" s="181"/>
      <c r="B254" s="260"/>
      <c r="C254" s="227"/>
      <c r="D254" s="227"/>
      <c r="E254" s="227"/>
      <c r="F254" s="227"/>
      <c r="G254" s="274"/>
      <c r="H254" s="227"/>
      <c r="I254" s="227"/>
      <c r="J254" s="227"/>
      <c r="K254" s="227"/>
    </row>
    <row r="255" spans="1:11" ht="12.75">
      <c r="A255" s="181"/>
      <c r="B255" s="260"/>
      <c r="C255" s="227"/>
      <c r="D255" s="227"/>
      <c r="E255" s="227"/>
      <c r="F255" s="227"/>
      <c r="G255" s="274"/>
      <c r="H255" s="227"/>
      <c r="I255" s="227"/>
      <c r="J255" s="227"/>
      <c r="K255" s="227"/>
    </row>
    <row r="256" spans="1:11" ht="12.75">
      <c r="A256" s="181"/>
      <c r="B256" s="260"/>
      <c r="C256" s="227"/>
      <c r="D256" s="227"/>
      <c r="E256" s="227"/>
      <c r="F256" s="227"/>
      <c r="G256" s="274"/>
      <c r="H256" s="227"/>
      <c r="I256" s="227"/>
      <c r="J256" s="227"/>
      <c r="K256" s="227"/>
    </row>
    <row r="257" spans="1:11" ht="12.75">
      <c r="A257" s="181"/>
      <c r="B257" s="260"/>
      <c r="C257" s="227"/>
      <c r="D257" s="227"/>
      <c r="E257" s="227"/>
      <c r="F257" s="227"/>
      <c r="G257" s="274"/>
      <c r="H257" s="227"/>
      <c r="I257" s="227"/>
      <c r="J257" s="227"/>
      <c r="K257" s="227"/>
    </row>
    <row r="258" spans="1:11" ht="12.75">
      <c r="A258" s="181"/>
      <c r="B258" s="260"/>
      <c r="C258" s="227"/>
      <c r="D258" s="227"/>
      <c r="E258" s="227"/>
      <c r="F258" s="227"/>
      <c r="G258" s="274"/>
      <c r="H258" s="227"/>
      <c r="I258" s="227"/>
      <c r="J258" s="227"/>
      <c r="K258" s="227"/>
    </row>
    <row r="259" spans="1:11" ht="12.75">
      <c r="A259" s="181"/>
      <c r="B259" s="260"/>
      <c r="C259" s="227"/>
      <c r="D259" s="227"/>
      <c r="E259" s="227"/>
      <c r="F259" s="227"/>
      <c r="G259" s="274"/>
      <c r="H259" s="227"/>
      <c r="I259" s="227"/>
      <c r="J259" s="227"/>
      <c r="K259" s="227"/>
    </row>
    <row r="260" spans="1:11" ht="12.75">
      <c r="A260" s="181"/>
      <c r="B260" s="260"/>
      <c r="C260" s="227"/>
      <c r="D260" s="227"/>
      <c r="E260" s="227"/>
      <c r="F260" s="227"/>
      <c r="G260" s="274"/>
      <c r="H260" s="227"/>
      <c r="I260" s="227"/>
      <c r="J260" s="227"/>
      <c r="K260" s="227"/>
    </row>
    <row r="261" spans="1:11" ht="12.75">
      <c r="A261" s="181"/>
      <c r="B261" s="260"/>
      <c r="C261" s="227"/>
      <c r="D261" s="227"/>
      <c r="E261" s="227"/>
      <c r="F261" s="227"/>
      <c r="G261" s="274"/>
      <c r="H261" s="227"/>
      <c r="I261" s="227"/>
      <c r="J261" s="227"/>
      <c r="K261" s="227"/>
    </row>
    <row r="262" spans="1:11" ht="12.75">
      <c r="A262" s="181"/>
      <c r="B262" s="260"/>
      <c r="C262" s="227"/>
      <c r="D262" s="227"/>
      <c r="E262" s="227"/>
      <c r="F262" s="227"/>
      <c r="G262" s="274"/>
      <c r="H262" s="227"/>
      <c r="I262" s="227"/>
      <c r="J262" s="227"/>
      <c r="K262" s="227"/>
    </row>
    <row r="263" spans="1:11" ht="12.75">
      <c r="A263" s="181"/>
      <c r="B263" s="260"/>
      <c r="C263" s="227"/>
      <c r="D263" s="227"/>
      <c r="E263" s="227"/>
      <c r="F263" s="227"/>
      <c r="G263" s="274"/>
      <c r="H263" s="227"/>
      <c r="I263" s="227"/>
      <c r="J263" s="227"/>
      <c r="K263" s="227"/>
    </row>
    <row r="264" spans="1:11" ht="12.75">
      <c r="A264" s="181"/>
      <c r="B264" s="260"/>
      <c r="C264" s="227"/>
      <c r="D264" s="227"/>
      <c r="E264" s="227"/>
      <c r="F264" s="227"/>
      <c r="G264" s="274"/>
      <c r="H264" s="227"/>
      <c r="I264" s="227"/>
      <c r="J264" s="227"/>
      <c r="K264" s="227"/>
    </row>
    <row r="265" spans="1:11" ht="12.75">
      <c r="A265" s="181"/>
      <c r="B265" s="260"/>
      <c r="C265" s="227"/>
      <c r="D265" s="227"/>
      <c r="E265" s="227"/>
      <c r="F265" s="227"/>
      <c r="G265" s="274"/>
      <c r="H265" s="227"/>
      <c r="I265" s="227"/>
      <c r="J265" s="227"/>
      <c r="K265" s="227"/>
    </row>
    <row r="266" spans="1:11" ht="12.75">
      <c r="A266" s="181"/>
      <c r="B266" s="260"/>
      <c r="C266" s="227"/>
      <c r="D266" s="227"/>
      <c r="E266" s="227"/>
      <c r="F266" s="227"/>
      <c r="G266" s="274"/>
      <c r="H266" s="227"/>
      <c r="I266" s="227"/>
      <c r="J266" s="227"/>
      <c r="K266" s="227"/>
    </row>
    <row r="267" spans="1:11" ht="12.75">
      <c r="A267" s="181"/>
      <c r="B267" s="260"/>
      <c r="C267" s="227"/>
      <c r="D267" s="227"/>
      <c r="E267" s="227"/>
      <c r="F267" s="227"/>
      <c r="G267" s="274"/>
      <c r="H267" s="227"/>
      <c r="I267" s="227"/>
      <c r="J267" s="227"/>
      <c r="K267" s="227"/>
    </row>
    <row r="268" spans="1:11" ht="12.75">
      <c r="A268" s="181"/>
      <c r="B268" s="260"/>
      <c r="C268" s="227"/>
      <c r="D268" s="227"/>
      <c r="E268" s="227"/>
      <c r="F268" s="227"/>
      <c r="G268" s="274"/>
      <c r="H268" s="227"/>
      <c r="I268" s="227"/>
      <c r="J268" s="227"/>
      <c r="K268" s="227"/>
    </row>
    <row r="269" spans="1:11" ht="12.75">
      <c r="A269" s="181"/>
      <c r="B269" s="260"/>
      <c r="C269" s="227"/>
      <c r="D269" s="227"/>
      <c r="E269" s="227"/>
      <c r="F269" s="227"/>
      <c r="G269" s="274"/>
      <c r="H269" s="227"/>
      <c r="I269" s="227"/>
      <c r="J269" s="227"/>
      <c r="K269" s="227"/>
    </row>
    <row r="270" spans="1:11" ht="12.75">
      <c r="A270" s="181"/>
      <c r="B270" s="260"/>
      <c r="C270" s="227"/>
      <c r="D270" s="227"/>
      <c r="E270" s="227"/>
      <c r="F270" s="227"/>
      <c r="G270" s="274"/>
      <c r="H270" s="227"/>
      <c r="I270" s="227"/>
      <c r="J270" s="227"/>
      <c r="K270" s="227"/>
    </row>
    <row r="271" spans="1:3" ht="12.75">
      <c r="A271" s="181"/>
      <c r="B271" s="260"/>
      <c r="C271" s="227"/>
    </row>
  </sheetData>
  <sheetProtection/>
  <mergeCells count="1">
    <mergeCell ref="A1:K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70" r:id="rId1"/>
  <ignoredErrors>
    <ignoredError sqref="G11 G23:H23 F24 C93 C95:C97 C104 C119 C90 D25 C54 C51 H1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S133"/>
  <sheetViews>
    <sheetView tabSelected="1" zoomScale="84" zoomScaleNormal="84" zoomScalePageLayoutView="0" workbookViewId="0" topLeftCell="B1">
      <selection activeCell="F21" sqref="F21"/>
    </sheetView>
  </sheetViews>
  <sheetFormatPr defaultColWidth="9.140625" defaultRowHeight="12.75"/>
  <cols>
    <col min="1" max="1" width="9.7109375" style="177" customWidth="1"/>
    <col min="2" max="2" width="54.421875" style="131" customWidth="1"/>
    <col min="3" max="3" width="16.140625" style="0" customWidth="1"/>
    <col min="4" max="12" width="13.28125" style="104" customWidth="1"/>
    <col min="13" max="13" width="13.7109375" style="101" customWidth="1"/>
    <col min="14" max="14" width="13.7109375" style="104" customWidth="1"/>
    <col min="15" max="16" width="18.140625" style="0" customWidth="1"/>
    <col min="17" max="17" width="14.00390625" style="0" customWidth="1"/>
    <col min="18" max="18" width="15.8515625" style="0" customWidth="1"/>
    <col min="19" max="19" width="12.57421875" style="0" customWidth="1"/>
  </cols>
  <sheetData>
    <row r="1" spans="1:16" s="119" customFormat="1" ht="84.75" customHeight="1">
      <c r="A1" s="221" t="s">
        <v>293</v>
      </c>
      <c r="B1" s="222"/>
      <c r="C1" s="116" t="s">
        <v>64</v>
      </c>
      <c r="D1" s="116" t="s">
        <v>294</v>
      </c>
      <c r="E1" s="116" t="s">
        <v>295</v>
      </c>
      <c r="F1" s="116" t="s">
        <v>296</v>
      </c>
      <c r="G1" s="116" t="s">
        <v>297</v>
      </c>
      <c r="H1" s="116" t="s">
        <v>288</v>
      </c>
      <c r="I1" s="116" t="s">
        <v>65</v>
      </c>
      <c r="J1" s="116" t="s">
        <v>316</v>
      </c>
      <c r="K1" s="116" t="s">
        <v>315</v>
      </c>
      <c r="L1" s="118" t="s">
        <v>298</v>
      </c>
      <c r="M1" s="116" t="s">
        <v>66</v>
      </c>
      <c r="N1" s="118" t="s">
        <v>299</v>
      </c>
      <c r="O1" s="118" t="s">
        <v>326</v>
      </c>
      <c r="P1" s="118" t="s">
        <v>327</v>
      </c>
    </row>
    <row r="2" spans="1:16" ht="16.5" customHeight="1">
      <c r="A2" s="172" t="s">
        <v>67</v>
      </c>
      <c r="B2" s="117" t="s">
        <v>68</v>
      </c>
      <c r="C2" s="113"/>
      <c r="D2" s="108"/>
      <c r="E2" s="108"/>
      <c r="F2" s="108"/>
      <c r="G2" s="108"/>
      <c r="H2" s="108"/>
      <c r="I2" s="108"/>
      <c r="J2" s="108"/>
      <c r="K2" s="108"/>
      <c r="L2" s="110"/>
      <c r="M2" s="113"/>
      <c r="N2" s="110"/>
      <c r="O2" s="92"/>
      <c r="P2" s="92"/>
    </row>
    <row r="3" spans="1:16" ht="16.5" customHeight="1">
      <c r="A3" s="172" t="s">
        <v>69</v>
      </c>
      <c r="B3" s="117" t="s">
        <v>331</v>
      </c>
      <c r="C3" s="113"/>
      <c r="D3" s="108"/>
      <c r="E3" s="108"/>
      <c r="F3" s="108"/>
      <c r="G3" s="108"/>
      <c r="H3" s="108"/>
      <c r="I3" s="108"/>
      <c r="J3" s="108"/>
      <c r="K3" s="108"/>
      <c r="L3" s="110"/>
      <c r="M3" s="113">
        <v>14300</v>
      </c>
      <c r="N3" s="110">
        <v>10086000</v>
      </c>
      <c r="O3" s="92">
        <f>C3+D3+E3+F3+G3+H3+I3+J3+K3+L3+M3</f>
        <v>14300</v>
      </c>
      <c r="P3" s="92">
        <f>C3+D3+E3+F3+G3+H3+I3+J3+K3+L3+M3+N3</f>
        <v>10100300</v>
      </c>
    </row>
    <row r="4" spans="1:16" ht="16.5" customHeight="1">
      <c r="A4" s="172" t="s">
        <v>70</v>
      </c>
      <c r="B4" s="117" t="s">
        <v>71</v>
      </c>
      <c r="C4" s="113"/>
      <c r="D4" s="108"/>
      <c r="E4" s="108"/>
      <c r="F4" s="108"/>
      <c r="G4" s="108"/>
      <c r="H4" s="108"/>
      <c r="I4" s="108"/>
      <c r="J4" s="108"/>
      <c r="K4" s="108"/>
      <c r="L4" s="110"/>
      <c r="M4" s="113">
        <v>11000</v>
      </c>
      <c r="N4" s="110"/>
      <c r="O4" s="92">
        <f aca="true" t="shared" si="0" ref="O4:O16">C4+D4+E4+F4+G4+H4+I4+J4+K4+L4+M4</f>
        <v>11000</v>
      </c>
      <c r="P4" s="92">
        <f aca="true" t="shared" si="1" ref="P4:P16">C4+D4+E4+F4+G4+H4+I4+J4+K4+L4+M4+N4</f>
        <v>11000</v>
      </c>
    </row>
    <row r="5" spans="1:16" ht="16.5" customHeight="1">
      <c r="A5" s="172" t="s">
        <v>72</v>
      </c>
      <c r="B5" s="117" t="s">
        <v>333</v>
      </c>
      <c r="C5" s="113"/>
      <c r="D5" s="108"/>
      <c r="E5" s="108"/>
      <c r="F5" s="108"/>
      <c r="G5" s="108"/>
      <c r="H5" s="108"/>
      <c r="I5" s="108"/>
      <c r="J5" s="108"/>
      <c r="K5" s="108"/>
      <c r="L5" s="110"/>
      <c r="M5" s="113">
        <v>95000</v>
      </c>
      <c r="N5" s="110"/>
      <c r="O5" s="92">
        <f t="shared" si="0"/>
        <v>95000</v>
      </c>
      <c r="P5" s="92">
        <f t="shared" si="1"/>
        <v>95000</v>
      </c>
    </row>
    <row r="6" spans="1:16" ht="16.5" customHeight="1">
      <c r="A6" s="172" t="s">
        <v>73</v>
      </c>
      <c r="B6" s="117" t="s">
        <v>74</v>
      </c>
      <c r="C6" s="113"/>
      <c r="D6" s="108"/>
      <c r="E6" s="108"/>
      <c r="F6" s="108"/>
      <c r="G6" s="108"/>
      <c r="H6" s="108"/>
      <c r="I6" s="108"/>
      <c r="J6" s="108"/>
      <c r="K6" s="108"/>
      <c r="L6" s="110"/>
      <c r="M6" s="113"/>
      <c r="N6" s="110"/>
      <c r="O6" s="92"/>
      <c r="P6" s="92"/>
    </row>
    <row r="7" spans="1:16" ht="16.5" customHeight="1">
      <c r="A7" s="172" t="s">
        <v>75</v>
      </c>
      <c r="B7" s="117" t="s">
        <v>76</v>
      </c>
      <c r="C7" s="113"/>
      <c r="D7" s="108">
        <v>112900</v>
      </c>
      <c r="E7" s="108">
        <v>97400</v>
      </c>
      <c r="F7" s="108">
        <v>138000</v>
      </c>
      <c r="G7" s="108">
        <v>98000</v>
      </c>
      <c r="H7" s="108"/>
      <c r="I7" s="108"/>
      <c r="J7" s="108"/>
      <c r="K7" s="108"/>
      <c r="L7" s="183">
        <v>45000</v>
      </c>
      <c r="M7" s="113"/>
      <c r="N7" s="110"/>
      <c r="O7" s="92">
        <f t="shared" si="0"/>
        <v>491300</v>
      </c>
      <c r="P7" s="92">
        <f t="shared" si="1"/>
        <v>491300</v>
      </c>
    </row>
    <row r="8" spans="1:16" ht="16.5" customHeight="1">
      <c r="A8" s="172" t="s">
        <v>77</v>
      </c>
      <c r="B8" s="117" t="s">
        <v>332</v>
      </c>
      <c r="C8" s="113"/>
      <c r="D8" s="108"/>
      <c r="E8" s="108"/>
      <c r="F8" s="108"/>
      <c r="G8" s="108"/>
      <c r="H8" s="108"/>
      <c r="I8" s="108"/>
      <c r="J8" s="108"/>
      <c r="K8" s="108"/>
      <c r="L8" s="110"/>
      <c r="M8" s="113"/>
      <c r="N8" s="110"/>
      <c r="O8" s="92"/>
      <c r="P8" s="92"/>
    </row>
    <row r="9" spans="1:16" ht="16.5" customHeight="1">
      <c r="A9" s="172" t="s">
        <v>78</v>
      </c>
      <c r="B9" s="117" t="s">
        <v>79</v>
      </c>
      <c r="C9" s="113"/>
      <c r="D9" s="109"/>
      <c r="E9" s="108"/>
      <c r="F9" s="108"/>
      <c r="G9" s="108"/>
      <c r="H9" s="108"/>
      <c r="I9" s="108"/>
      <c r="J9" s="108"/>
      <c r="K9" s="108"/>
      <c r="L9" s="110"/>
      <c r="M9" s="113">
        <v>9500</v>
      </c>
      <c r="N9" s="110"/>
      <c r="O9" s="92">
        <f t="shared" si="0"/>
        <v>9500</v>
      </c>
      <c r="P9" s="92">
        <f t="shared" si="1"/>
        <v>9500</v>
      </c>
    </row>
    <row r="10" spans="1:16" ht="16.5" customHeight="1">
      <c r="A10" s="173" t="s">
        <v>80</v>
      </c>
      <c r="B10" s="117" t="s">
        <v>81</v>
      </c>
      <c r="C10" s="113"/>
      <c r="D10" s="108"/>
      <c r="E10" s="108"/>
      <c r="F10" s="108"/>
      <c r="G10" s="108"/>
      <c r="H10" s="108"/>
      <c r="I10" s="108"/>
      <c r="J10" s="108"/>
      <c r="K10" s="108"/>
      <c r="L10" s="110"/>
      <c r="M10" s="113"/>
      <c r="N10" s="110"/>
      <c r="O10" s="92"/>
      <c r="P10" s="92"/>
    </row>
    <row r="11" spans="1:16" ht="16.5" customHeight="1">
      <c r="A11" s="173" t="s">
        <v>82</v>
      </c>
      <c r="B11" s="117" t="s">
        <v>83</v>
      </c>
      <c r="C11" s="113"/>
      <c r="D11" s="108"/>
      <c r="E11" s="108"/>
      <c r="F11" s="108"/>
      <c r="G11" s="108"/>
      <c r="H11" s="108"/>
      <c r="I11" s="108"/>
      <c r="J11" s="108"/>
      <c r="K11" s="108"/>
      <c r="L11" s="110"/>
      <c r="M11" s="113">
        <v>85000</v>
      </c>
      <c r="N11" s="110"/>
      <c r="O11" s="92">
        <f t="shared" si="0"/>
        <v>85000</v>
      </c>
      <c r="P11" s="92">
        <f t="shared" si="1"/>
        <v>85000</v>
      </c>
    </row>
    <row r="12" spans="1:16" ht="16.5" customHeight="1">
      <c r="A12" s="173" t="s">
        <v>84</v>
      </c>
      <c r="B12" s="117" t="s">
        <v>309</v>
      </c>
      <c r="C12" s="113"/>
      <c r="D12" s="108"/>
      <c r="E12" s="108"/>
      <c r="F12" s="108"/>
      <c r="G12" s="108"/>
      <c r="H12" s="108"/>
      <c r="I12" s="108"/>
      <c r="J12" s="108"/>
      <c r="K12" s="108"/>
      <c r="L12" s="110"/>
      <c r="M12" s="113">
        <v>709000</v>
      </c>
      <c r="N12" s="110"/>
      <c r="O12" s="92">
        <f t="shared" si="0"/>
        <v>709000</v>
      </c>
      <c r="P12" s="92">
        <f t="shared" si="1"/>
        <v>709000</v>
      </c>
    </row>
    <row r="13" spans="1:16" ht="16.5" customHeight="1">
      <c r="A13" s="173" t="s">
        <v>85</v>
      </c>
      <c r="B13" s="117" t="s">
        <v>330</v>
      </c>
      <c r="C13" s="113"/>
      <c r="D13" s="108"/>
      <c r="E13" s="108"/>
      <c r="F13" s="108"/>
      <c r="G13" s="108"/>
      <c r="H13" s="108"/>
      <c r="I13" s="108"/>
      <c r="J13" s="108"/>
      <c r="K13" s="108"/>
      <c r="L13" s="110"/>
      <c r="M13" s="113">
        <f>102000-85000</f>
        <v>17000</v>
      </c>
      <c r="N13" s="110"/>
      <c r="O13" s="92">
        <f t="shared" si="0"/>
        <v>17000</v>
      </c>
      <c r="P13" s="92">
        <f t="shared" si="1"/>
        <v>17000</v>
      </c>
    </row>
    <row r="14" spans="1:16" ht="16.5" customHeight="1">
      <c r="A14" s="173" t="s">
        <v>86</v>
      </c>
      <c r="B14" s="117" t="s">
        <v>87</v>
      </c>
      <c r="C14" s="113"/>
      <c r="D14" s="108"/>
      <c r="E14" s="108"/>
      <c r="F14" s="108"/>
      <c r="G14" s="108"/>
      <c r="H14" s="108"/>
      <c r="I14" s="108"/>
      <c r="J14" s="108"/>
      <c r="K14" s="108"/>
      <c r="L14" s="110"/>
      <c r="M14" s="113">
        <v>8000</v>
      </c>
      <c r="N14" s="110"/>
      <c r="O14" s="92">
        <f t="shared" si="0"/>
        <v>8000</v>
      </c>
      <c r="P14" s="92">
        <f t="shared" si="1"/>
        <v>8000</v>
      </c>
    </row>
    <row r="15" spans="1:16" ht="16.5" customHeight="1">
      <c r="A15" s="173" t="s">
        <v>88</v>
      </c>
      <c r="B15" s="117" t="s">
        <v>89</v>
      </c>
      <c r="C15" s="113">
        <v>1248173.19</v>
      </c>
      <c r="D15" s="108"/>
      <c r="E15" s="108"/>
      <c r="F15" s="108"/>
      <c r="G15" s="108"/>
      <c r="H15" s="182">
        <v>45000</v>
      </c>
      <c r="I15" s="108">
        <v>235700</v>
      </c>
      <c r="J15" s="108">
        <v>27600</v>
      </c>
      <c r="K15" s="108"/>
      <c r="L15" s="110"/>
      <c r="M15" s="113"/>
      <c r="N15" s="110"/>
      <c r="O15" s="92">
        <f t="shared" si="0"/>
        <v>1556473.19</v>
      </c>
      <c r="P15" s="92">
        <f t="shared" si="1"/>
        <v>1556473.19</v>
      </c>
    </row>
    <row r="16" spans="1:16" ht="16.5" customHeight="1">
      <c r="A16" s="173" t="s">
        <v>90</v>
      </c>
      <c r="B16" s="117" t="s">
        <v>91</v>
      </c>
      <c r="C16" s="113"/>
      <c r="D16" s="108"/>
      <c r="E16" s="108"/>
      <c r="F16" s="108"/>
      <c r="G16" s="108"/>
      <c r="H16" s="108"/>
      <c r="I16" s="108"/>
      <c r="J16" s="108"/>
      <c r="K16" s="108">
        <f>9000+80700</f>
        <v>89700</v>
      </c>
      <c r="L16" s="110"/>
      <c r="M16" s="113"/>
      <c r="N16" s="110"/>
      <c r="O16" s="92">
        <f t="shared" si="0"/>
        <v>89700</v>
      </c>
      <c r="P16" s="92">
        <f t="shared" si="1"/>
        <v>89700</v>
      </c>
    </row>
    <row r="17" spans="1:19" ht="16.5" customHeight="1">
      <c r="A17" s="172" t="s">
        <v>92</v>
      </c>
      <c r="B17" s="117" t="s">
        <v>93</v>
      </c>
      <c r="C17" s="113"/>
      <c r="D17" s="108"/>
      <c r="E17" s="108"/>
      <c r="F17" s="108"/>
      <c r="G17" s="108"/>
      <c r="H17" s="108"/>
      <c r="I17" s="108"/>
      <c r="J17" s="108"/>
      <c r="K17" s="108"/>
      <c r="L17" s="110"/>
      <c r="M17" s="113"/>
      <c r="N17" s="110"/>
      <c r="O17" s="92"/>
      <c r="P17" s="92"/>
      <c r="S17" s="93" t="s">
        <v>94</v>
      </c>
    </row>
    <row r="18" spans="1:19" s="136" customFormat="1" ht="16.5" customHeight="1">
      <c r="A18" s="223" t="s">
        <v>95</v>
      </c>
      <c r="B18" s="223"/>
      <c r="C18" s="133">
        <f>C15</f>
        <v>1248173.19</v>
      </c>
      <c r="D18" s="134">
        <f>SUM(D2:D17)</f>
        <v>112900</v>
      </c>
      <c r="E18" s="134">
        <f>SUM(E7:E17)</f>
        <v>97400</v>
      </c>
      <c r="F18" s="134">
        <f>F7</f>
        <v>138000</v>
      </c>
      <c r="G18" s="134">
        <v>98000</v>
      </c>
      <c r="H18" s="134">
        <v>45000</v>
      </c>
      <c r="I18" s="134">
        <f>I15</f>
        <v>235700</v>
      </c>
      <c r="J18" s="134">
        <f aca="true" t="shared" si="2" ref="J18:O18">SUM(J2:J17)</f>
        <v>27600</v>
      </c>
      <c r="K18" s="134">
        <f t="shared" si="2"/>
        <v>89700</v>
      </c>
      <c r="L18" s="134">
        <f t="shared" si="2"/>
        <v>45000</v>
      </c>
      <c r="M18" s="133">
        <f t="shared" si="2"/>
        <v>948800</v>
      </c>
      <c r="N18" s="134">
        <f t="shared" si="2"/>
        <v>10086000</v>
      </c>
      <c r="O18" s="135">
        <f t="shared" si="2"/>
        <v>3086273.19</v>
      </c>
      <c r="P18" s="135">
        <f>SUM(P3:P17)</f>
        <v>13172273.19</v>
      </c>
      <c r="Q18" s="95"/>
      <c r="R18" s="96"/>
      <c r="S18" s="96"/>
    </row>
    <row r="19" spans="1:19" ht="16.5" customHeight="1">
      <c r="A19" s="172" t="s">
        <v>96</v>
      </c>
      <c r="B19" s="125" t="s">
        <v>97</v>
      </c>
      <c r="C19" s="113"/>
      <c r="D19" s="108"/>
      <c r="E19" s="108"/>
      <c r="F19" s="108"/>
      <c r="G19" s="108"/>
      <c r="H19" s="108"/>
      <c r="I19" s="108"/>
      <c r="J19" s="108"/>
      <c r="K19" s="108"/>
      <c r="L19" s="110"/>
      <c r="M19" s="113">
        <v>1200</v>
      </c>
      <c r="N19" s="110"/>
      <c r="O19" s="92">
        <v>1200</v>
      </c>
      <c r="P19" s="92">
        <f>O19</f>
        <v>1200</v>
      </c>
      <c r="Q19" s="95"/>
      <c r="R19" s="96"/>
      <c r="S19" s="96"/>
    </row>
    <row r="20" spans="1:19" s="136" customFormat="1" ht="16.5" customHeight="1">
      <c r="A20" s="223" t="s">
        <v>98</v>
      </c>
      <c r="B20" s="223"/>
      <c r="C20" s="133"/>
      <c r="D20" s="134"/>
      <c r="E20" s="134"/>
      <c r="F20" s="134"/>
      <c r="G20" s="134"/>
      <c r="H20" s="134"/>
      <c r="I20" s="134"/>
      <c r="J20" s="134"/>
      <c r="K20" s="134"/>
      <c r="L20" s="134"/>
      <c r="M20" s="133">
        <v>1200</v>
      </c>
      <c r="N20" s="134"/>
      <c r="O20" s="135">
        <v>1200</v>
      </c>
      <c r="P20" s="135">
        <f>SUM(P19)</f>
        <v>1200</v>
      </c>
      <c r="Q20" s="95"/>
      <c r="R20" s="96"/>
      <c r="S20" s="96"/>
    </row>
    <row r="21" spans="1:19" ht="16.5" customHeight="1">
      <c r="A21" s="173" t="s">
        <v>99</v>
      </c>
      <c r="B21" s="126" t="s">
        <v>100</v>
      </c>
      <c r="C21" s="113"/>
      <c r="D21" s="108"/>
      <c r="E21" s="108"/>
      <c r="F21" s="108"/>
      <c r="G21" s="108"/>
      <c r="H21" s="108"/>
      <c r="I21" s="108"/>
      <c r="J21" s="108"/>
      <c r="K21" s="108"/>
      <c r="L21" s="110"/>
      <c r="M21" s="113">
        <v>50000</v>
      </c>
      <c r="N21" s="110"/>
      <c r="O21" s="92">
        <v>50000</v>
      </c>
      <c r="P21" s="92">
        <v>50000</v>
      </c>
      <c r="Q21" s="97"/>
      <c r="R21" s="98"/>
      <c r="S21" s="98"/>
    </row>
    <row r="22" spans="1:19" s="136" customFormat="1" ht="16.5" customHeight="1">
      <c r="A22" s="223" t="s">
        <v>101</v>
      </c>
      <c r="B22" s="223"/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3">
        <v>50000</v>
      </c>
      <c r="N22" s="134"/>
      <c r="O22" s="135">
        <f>O21</f>
        <v>50000</v>
      </c>
      <c r="P22" s="135">
        <f>P21</f>
        <v>50000</v>
      </c>
      <c r="Q22" s="95">
        <f>O18+O20+O22</f>
        <v>3137473.19</v>
      </c>
      <c r="R22" s="96"/>
      <c r="S22" s="96"/>
    </row>
    <row r="23" spans="1:19" ht="16.5" customHeight="1">
      <c r="A23" s="224" t="s">
        <v>102</v>
      </c>
      <c r="B23" s="224"/>
      <c r="C23" s="94">
        <f>C18+C20+C22</f>
        <v>1248173.19</v>
      </c>
      <c r="D23" s="102">
        <f>D18</f>
        <v>112900</v>
      </c>
      <c r="E23" s="102">
        <f>SUM(E18)</f>
        <v>97400</v>
      </c>
      <c r="F23" s="102">
        <f>F18+F20+F22</f>
        <v>138000</v>
      </c>
      <c r="G23" s="102">
        <v>98000</v>
      </c>
      <c r="H23" s="102">
        <v>45000</v>
      </c>
      <c r="I23" s="102">
        <f>I18</f>
        <v>235700</v>
      </c>
      <c r="J23" s="102">
        <f>J18</f>
        <v>27600</v>
      </c>
      <c r="K23" s="102">
        <f>SUM(K18)</f>
        <v>89700</v>
      </c>
      <c r="L23" s="102">
        <f>L18</f>
        <v>45000</v>
      </c>
      <c r="M23" s="94">
        <f>SUM(M18+M20+M22)</f>
        <v>1000000</v>
      </c>
      <c r="N23" s="102">
        <f>N18+N20+N22</f>
        <v>10086000</v>
      </c>
      <c r="O23" s="94">
        <f>SUM(C23+D23+E23+F23+G23+H23+I23+J23+K23+L23+M23)</f>
        <v>3137473.19</v>
      </c>
      <c r="P23" s="94">
        <f>SUM(C23:N23)</f>
        <v>13223473.19</v>
      </c>
      <c r="Q23" s="95">
        <f>P18+P20+P22</f>
        <v>13223473.19</v>
      </c>
      <c r="R23" s="96"/>
      <c r="S23" s="96"/>
    </row>
    <row r="24" spans="1:19" ht="49.5" customHeight="1">
      <c r="A24" s="174"/>
      <c r="B24" s="127"/>
      <c r="C24" s="95"/>
      <c r="D24" s="103"/>
      <c r="E24" s="103"/>
      <c r="F24" s="103"/>
      <c r="G24" s="103"/>
      <c r="H24" s="103"/>
      <c r="I24" s="103"/>
      <c r="J24" s="103"/>
      <c r="K24" s="103"/>
      <c r="L24" s="103"/>
      <c r="M24" s="95"/>
      <c r="N24" s="103"/>
      <c r="O24" s="95"/>
      <c r="P24" s="95"/>
      <c r="Q24" s="95"/>
      <c r="R24" s="96"/>
      <c r="S24" s="96"/>
    </row>
    <row r="25" spans="1:16" ht="16.5" customHeight="1">
      <c r="A25" s="223" t="s">
        <v>103</v>
      </c>
      <c r="B25" s="223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11"/>
      <c r="N25" s="107"/>
      <c r="O25" s="111"/>
      <c r="P25" s="111"/>
    </row>
    <row r="26" spans="1:17" ht="16.5" customHeight="1">
      <c r="A26" s="172" t="s">
        <v>104</v>
      </c>
      <c r="B26" s="117" t="s">
        <v>105</v>
      </c>
      <c r="C26" s="113"/>
      <c r="D26" s="108">
        <v>81600</v>
      </c>
      <c r="E26" s="108">
        <v>68000</v>
      </c>
      <c r="F26" s="108"/>
      <c r="G26" s="108"/>
      <c r="H26" s="108"/>
      <c r="I26" s="108">
        <v>195000</v>
      </c>
      <c r="J26" s="108"/>
      <c r="K26" s="108"/>
      <c r="L26" s="110"/>
      <c r="M26" s="113"/>
      <c r="N26" s="110">
        <v>8100000</v>
      </c>
      <c r="O26" s="92">
        <f>C26+D26+E26+F26+G26+H26+I26+J26+K26+L26+M26</f>
        <v>344600</v>
      </c>
      <c r="P26" s="92">
        <f>C26+D26+E26+F26+G26+H26+I26+J26+K26+L26+M26+N26</f>
        <v>8444600</v>
      </c>
      <c r="Q26" s="99"/>
    </row>
    <row r="27" spans="1:17" ht="16.5" customHeight="1">
      <c r="A27" s="184">
        <v>31131</v>
      </c>
      <c r="B27" s="117" t="s">
        <v>106</v>
      </c>
      <c r="C27" s="114"/>
      <c r="D27" s="108"/>
      <c r="E27" s="108"/>
      <c r="F27" s="108"/>
      <c r="G27" s="108"/>
      <c r="H27" s="108"/>
      <c r="I27" s="108">
        <v>1500</v>
      </c>
      <c r="J27" s="108"/>
      <c r="K27" s="108"/>
      <c r="L27" s="110"/>
      <c r="M27" s="113"/>
      <c r="N27" s="110">
        <v>93000</v>
      </c>
      <c r="O27" s="92">
        <f aca="true" t="shared" si="3" ref="O27:O90">C27+D27+E27+F27+G27+H27+I27+J27+K27+L27+M27</f>
        <v>1500</v>
      </c>
      <c r="P27" s="92">
        <f aca="true" t="shared" si="4" ref="P27:P90">C27+D27+E27+F27+G27+H27+I27+J27+K27+L27+M27+N27</f>
        <v>94500</v>
      </c>
      <c r="Q27" s="99"/>
    </row>
    <row r="28" spans="1:17" ht="16.5" customHeight="1">
      <c r="A28" s="172" t="s">
        <v>300</v>
      </c>
      <c r="B28" s="117" t="s">
        <v>301</v>
      </c>
      <c r="C28" s="114"/>
      <c r="D28" s="108"/>
      <c r="E28" s="108"/>
      <c r="F28" s="108"/>
      <c r="G28" s="108"/>
      <c r="H28" s="108"/>
      <c r="I28" s="108"/>
      <c r="J28" s="108"/>
      <c r="K28" s="108"/>
      <c r="L28" s="110"/>
      <c r="M28" s="113"/>
      <c r="N28" s="110">
        <v>30000</v>
      </c>
      <c r="O28" s="92"/>
      <c r="P28" s="92">
        <f t="shared" si="4"/>
        <v>30000</v>
      </c>
      <c r="Q28" s="99"/>
    </row>
    <row r="29" spans="1:17" ht="16.5" customHeight="1">
      <c r="A29" s="172" t="s">
        <v>107</v>
      </c>
      <c r="B29" s="117" t="s">
        <v>302</v>
      </c>
      <c r="C29" s="114"/>
      <c r="D29" s="108"/>
      <c r="E29" s="108"/>
      <c r="F29" s="108"/>
      <c r="G29" s="108"/>
      <c r="H29" s="108"/>
      <c r="I29" s="108"/>
      <c r="J29" s="108"/>
      <c r="K29" s="108"/>
      <c r="L29" s="110"/>
      <c r="M29" s="113"/>
      <c r="N29" s="110">
        <v>40000</v>
      </c>
      <c r="O29" s="92"/>
      <c r="P29" s="92">
        <f t="shared" si="4"/>
        <v>40000</v>
      </c>
      <c r="Q29" s="99"/>
    </row>
    <row r="30" spans="1:17" ht="16.5" customHeight="1">
      <c r="A30" s="172" t="s">
        <v>108</v>
      </c>
      <c r="B30" s="117" t="s">
        <v>109</v>
      </c>
      <c r="C30" s="114"/>
      <c r="D30" s="108"/>
      <c r="E30" s="108">
        <v>2000</v>
      </c>
      <c r="F30" s="108"/>
      <c r="G30" s="108"/>
      <c r="H30" s="108"/>
      <c r="I30" s="108">
        <v>1000</v>
      </c>
      <c r="J30" s="108"/>
      <c r="K30" s="108"/>
      <c r="L30" s="110"/>
      <c r="M30" s="113"/>
      <c r="N30" s="110">
        <v>22000</v>
      </c>
      <c r="O30" s="92">
        <f t="shared" si="3"/>
        <v>3000</v>
      </c>
      <c r="P30" s="92">
        <f t="shared" si="4"/>
        <v>25000</v>
      </c>
      <c r="Q30" s="99"/>
    </row>
    <row r="31" spans="1:17" ht="16.5" customHeight="1">
      <c r="A31" s="172" t="s">
        <v>303</v>
      </c>
      <c r="B31" s="117" t="s">
        <v>304</v>
      </c>
      <c r="C31" s="114"/>
      <c r="D31" s="108"/>
      <c r="E31" s="108"/>
      <c r="F31" s="108"/>
      <c r="G31" s="108"/>
      <c r="H31" s="108"/>
      <c r="I31" s="108"/>
      <c r="J31" s="108"/>
      <c r="K31" s="108"/>
      <c r="L31" s="110"/>
      <c r="M31" s="113"/>
      <c r="N31" s="110">
        <v>50000</v>
      </c>
      <c r="O31" s="92"/>
      <c r="P31" s="92">
        <f t="shared" si="4"/>
        <v>50000</v>
      </c>
      <c r="Q31" s="99"/>
    </row>
    <row r="32" spans="1:17" ht="16.5" customHeight="1">
      <c r="A32" s="172" t="s">
        <v>110</v>
      </c>
      <c r="B32" s="117" t="s">
        <v>111</v>
      </c>
      <c r="C32" s="114"/>
      <c r="D32" s="108"/>
      <c r="E32" s="108"/>
      <c r="F32" s="108"/>
      <c r="G32" s="108"/>
      <c r="H32" s="108"/>
      <c r="I32" s="108"/>
      <c r="J32" s="108"/>
      <c r="K32" s="108"/>
      <c r="L32" s="110"/>
      <c r="M32" s="113"/>
      <c r="N32" s="110">
        <v>20000</v>
      </c>
      <c r="O32" s="92"/>
      <c r="P32" s="92">
        <f t="shared" si="4"/>
        <v>20000</v>
      </c>
      <c r="Q32" s="99"/>
    </row>
    <row r="33" spans="1:17" ht="16.5" customHeight="1">
      <c r="A33" s="172" t="s">
        <v>112</v>
      </c>
      <c r="B33" s="117" t="s">
        <v>113</v>
      </c>
      <c r="C33" s="114"/>
      <c r="D33" s="108">
        <v>5000</v>
      </c>
      <c r="E33" s="108"/>
      <c r="F33" s="108"/>
      <c r="G33" s="108"/>
      <c r="H33" s="108"/>
      <c r="I33" s="108">
        <v>2500</v>
      </c>
      <c r="J33" s="108"/>
      <c r="K33" s="108"/>
      <c r="L33" s="110"/>
      <c r="M33" s="113"/>
      <c r="N33" s="110">
        <v>102500</v>
      </c>
      <c r="O33" s="92">
        <f t="shared" si="3"/>
        <v>7500</v>
      </c>
      <c r="P33" s="92">
        <f t="shared" si="4"/>
        <v>110000</v>
      </c>
      <c r="Q33" s="99"/>
    </row>
    <row r="34" spans="1:17" ht="16.5" customHeight="1">
      <c r="A34" s="172" t="s">
        <v>114</v>
      </c>
      <c r="B34" s="117" t="s">
        <v>115</v>
      </c>
      <c r="C34" s="114"/>
      <c r="D34" s="108"/>
      <c r="E34" s="108">
        <v>6250</v>
      </c>
      <c r="F34" s="108"/>
      <c r="G34" s="108"/>
      <c r="H34" s="108"/>
      <c r="I34" s="108">
        <v>2500</v>
      </c>
      <c r="J34" s="108"/>
      <c r="K34" s="108"/>
      <c r="L34" s="110"/>
      <c r="M34" s="113"/>
      <c r="N34" s="110">
        <v>102500</v>
      </c>
      <c r="O34" s="92">
        <f t="shared" si="3"/>
        <v>8750</v>
      </c>
      <c r="P34" s="92">
        <f t="shared" si="4"/>
        <v>111250</v>
      </c>
      <c r="Q34" s="99"/>
    </row>
    <row r="35" spans="1:17" ht="16.5" customHeight="1">
      <c r="A35" s="172" t="s">
        <v>116</v>
      </c>
      <c r="B35" s="117" t="s">
        <v>117</v>
      </c>
      <c r="C35" s="114"/>
      <c r="D35" s="108">
        <v>13500</v>
      </c>
      <c r="E35" s="108">
        <v>11300</v>
      </c>
      <c r="F35" s="108"/>
      <c r="G35" s="108"/>
      <c r="H35" s="108"/>
      <c r="I35" s="108">
        <v>32200</v>
      </c>
      <c r="J35" s="108"/>
      <c r="K35" s="108"/>
      <c r="L35" s="110"/>
      <c r="M35" s="113"/>
      <c r="N35" s="110">
        <v>1356000</v>
      </c>
      <c r="O35" s="92">
        <f t="shared" si="3"/>
        <v>57000</v>
      </c>
      <c r="P35" s="92">
        <f t="shared" si="4"/>
        <v>1413000</v>
      </c>
      <c r="Q35" s="99"/>
    </row>
    <row r="36" spans="1:17" ht="16.5" customHeight="1">
      <c r="A36" s="172" t="s">
        <v>118</v>
      </c>
      <c r="B36" s="117" t="s">
        <v>119</v>
      </c>
      <c r="C36" s="113">
        <v>33000</v>
      </c>
      <c r="D36" s="108">
        <v>5000</v>
      </c>
      <c r="E36" s="108">
        <v>4850</v>
      </c>
      <c r="F36" s="108"/>
      <c r="G36" s="108"/>
      <c r="H36" s="108"/>
      <c r="I36" s="108"/>
      <c r="J36" s="108"/>
      <c r="K36" s="108"/>
      <c r="L36" s="110"/>
      <c r="M36" s="113">
        <v>14540</v>
      </c>
      <c r="N36" s="110"/>
      <c r="O36" s="92">
        <f t="shared" si="3"/>
        <v>57390</v>
      </c>
      <c r="P36" s="92">
        <f t="shared" si="4"/>
        <v>57390</v>
      </c>
      <c r="Q36" s="99"/>
    </row>
    <row r="37" spans="1:17" ht="16.5" customHeight="1">
      <c r="A37" s="172" t="s">
        <v>120</v>
      </c>
      <c r="B37" s="117" t="s">
        <v>121</v>
      </c>
      <c r="C37" s="113">
        <v>9000</v>
      </c>
      <c r="D37" s="108"/>
      <c r="E37" s="108"/>
      <c r="F37" s="108"/>
      <c r="G37" s="108"/>
      <c r="H37" s="108"/>
      <c r="I37" s="108"/>
      <c r="J37" s="108"/>
      <c r="K37" s="108"/>
      <c r="L37" s="110"/>
      <c r="M37" s="113">
        <v>1000</v>
      </c>
      <c r="N37" s="110"/>
      <c r="O37" s="92">
        <f t="shared" si="3"/>
        <v>10000</v>
      </c>
      <c r="P37" s="92">
        <f t="shared" si="4"/>
        <v>10000</v>
      </c>
      <c r="Q37" s="99"/>
    </row>
    <row r="38" spans="1:17" ht="16.5" customHeight="1">
      <c r="A38" s="172" t="s">
        <v>122</v>
      </c>
      <c r="B38" s="117" t="s">
        <v>123</v>
      </c>
      <c r="C38" s="113">
        <v>3000</v>
      </c>
      <c r="D38" s="108"/>
      <c r="E38" s="108"/>
      <c r="F38" s="108"/>
      <c r="G38" s="108"/>
      <c r="H38" s="108"/>
      <c r="I38" s="108"/>
      <c r="J38" s="108"/>
      <c r="K38" s="108"/>
      <c r="L38" s="110"/>
      <c r="M38" s="113"/>
      <c r="N38" s="110"/>
      <c r="O38" s="92">
        <f t="shared" si="3"/>
        <v>3000</v>
      </c>
      <c r="P38" s="92">
        <f t="shared" si="4"/>
        <v>3000</v>
      </c>
      <c r="Q38" s="99"/>
    </row>
    <row r="39" spans="1:17" ht="16.5" customHeight="1">
      <c r="A39" s="172" t="s">
        <v>124</v>
      </c>
      <c r="B39" s="117" t="s">
        <v>125</v>
      </c>
      <c r="C39" s="114"/>
      <c r="D39" s="108"/>
      <c r="E39" s="108"/>
      <c r="F39" s="108"/>
      <c r="G39" s="108"/>
      <c r="H39" s="108"/>
      <c r="I39" s="108"/>
      <c r="J39" s="108"/>
      <c r="K39" s="108"/>
      <c r="L39" s="110"/>
      <c r="M39" s="113"/>
      <c r="N39" s="110"/>
      <c r="O39" s="92"/>
      <c r="P39" s="92"/>
      <c r="Q39" s="99"/>
    </row>
    <row r="40" spans="1:17" ht="16.5" customHeight="1">
      <c r="A40" s="172" t="s">
        <v>126</v>
      </c>
      <c r="B40" s="117" t="s">
        <v>305</v>
      </c>
      <c r="C40" s="113">
        <v>1500</v>
      </c>
      <c r="D40" s="108"/>
      <c r="E40" s="108"/>
      <c r="F40" s="108"/>
      <c r="G40" s="108"/>
      <c r="H40" s="108"/>
      <c r="I40" s="108"/>
      <c r="J40" s="108"/>
      <c r="K40" s="108"/>
      <c r="L40" s="110"/>
      <c r="M40" s="113"/>
      <c r="N40" s="110"/>
      <c r="O40" s="92">
        <f t="shared" si="3"/>
        <v>1500</v>
      </c>
      <c r="P40" s="92">
        <f t="shared" si="4"/>
        <v>1500</v>
      </c>
      <c r="Q40" s="99"/>
    </row>
    <row r="41" spans="1:17" ht="16.5" customHeight="1">
      <c r="A41" s="172" t="s">
        <v>127</v>
      </c>
      <c r="B41" s="117" t="s">
        <v>128</v>
      </c>
      <c r="C41" s="114"/>
      <c r="D41" s="108">
        <v>5300</v>
      </c>
      <c r="E41" s="108">
        <v>5000</v>
      </c>
      <c r="F41" s="108"/>
      <c r="G41" s="108"/>
      <c r="H41" s="108"/>
      <c r="I41" s="108">
        <v>1000</v>
      </c>
      <c r="J41" s="108"/>
      <c r="K41" s="108"/>
      <c r="L41" s="110"/>
      <c r="M41" s="113"/>
      <c r="N41" s="110">
        <v>170000</v>
      </c>
      <c r="O41" s="92">
        <f t="shared" si="3"/>
        <v>11300</v>
      </c>
      <c r="P41" s="92">
        <f t="shared" si="4"/>
        <v>181300</v>
      </c>
      <c r="Q41" s="99"/>
    </row>
    <row r="42" spans="1:17" ht="16.5" customHeight="1">
      <c r="A42" s="172" t="s">
        <v>129</v>
      </c>
      <c r="B42" s="117" t="s">
        <v>130</v>
      </c>
      <c r="C42" s="113">
        <v>8000</v>
      </c>
      <c r="D42" s="108"/>
      <c r="E42" s="108"/>
      <c r="F42" s="108"/>
      <c r="G42" s="108"/>
      <c r="H42" s="108"/>
      <c r="I42" s="108"/>
      <c r="J42" s="108"/>
      <c r="K42" s="108"/>
      <c r="L42" s="110"/>
      <c r="M42" s="113">
        <v>1000</v>
      </c>
      <c r="N42" s="110"/>
      <c r="O42" s="92">
        <f t="shared" si="3"/>
        <v>9000</v>
      </c>
      <c r="P42" s="92">
        <f t="shared" si="4"/>
        <v>9000</v>
      </c>
      <c r="Q42" s="99"/>
    </row>
    <row r="43" spans="1:17" ht="16.5" customHeight="1">
      <c r="A43" s="172" t="s">
        <v>131</v>
      </c>
      <c r="B43" s="117" t="s">
        <v>132</v>
      </c>
      <c r="C43" s="113">
        <v>500</v>
      </c>
      <c r="D43" s="108"/>
      <c r="E43" s="108"/>
      <c r="F43" s="108"/>
      <c r="G43" s="108"/>
      <c r="H43" s="108"/>
      <c r="I43" s="108"/>
      <c r="J43" s="108"/>
      <c r="K43" s="108"/>
      <c r="L43" s="110"/>
      <c r="M43" s="113"/>
      <c r="N43" s="110"/>
      <c r="O43" s="92">
        <f t="shared" si="3"/>
        <v>500</v>
      </c>
      <c r="P43" s="92">
        <f t="shared" si="4"/>
        <v>500</v>
      </c>
      <c r="Q43" s="99"/>
    </row>
    <row r="44" spans="1:17" ht="16.5" customHeight="1">
      <c r="A44" s="172" t="s">
        <v>133</v>
      </c>
      <c r="B44" s="117" t="s">
        <v>134</v>
      </c>
      <c r="C44" s="114"/>
      <c r="D44" s="108"/>
      <c r="E44" s="108"/>
      <c r="F44" s="108"/>
      <c r="G44" s="108"/>
      <c r="H44" s="108"/>
      <c r="I44" s="108"/>
      <c r="J44" s="108"/>
      <c r="K44" s="108"/>
      <c r="L44" s="110"/>
      <c r="M44" s="113"/>
      <c r="N44" s="110"/>
      <c r="O44" s="92"/>
      <c r="P44" s="92"/>
      <c r="Q44" s="99"/>
    </row>
    <row r="45" spans="1:17" ht="16.5" customHeight="1">
      <c r="A45" s="172" t="s">
        <v>135</v>
      </c>
      <c r="B45" s="117" t="s">
        <v>136</v>
      </c>
      <c r="C45" s="113">
        <v>30000</v>
      </c>
      <c r="D45" s="108">
        <v>2500</v>
      </c>
      <c r="E45" s="108"/>
      <c r="F45" s="108"/>
      <c r="G45" s="108"/>
      <c r="H45" s="108"/>
      <c r="I45" s="108"/>
      <c r="J45" s="108"/>
      <c r="K45" s="108"/>
      <c r="L45" s="110"/>
      <c r="M45" s="113">
        <v>1000</v>
      </c>
      <c r="N45" s="110"/>
      <c r="O45" s="92">
        <f t="shared" si="3"/>
        <v>33500</v>
      </c>
      <c r="P45" s="92">
        <f t="shared" si="4"/>
        <v>33500</v>
      </c>
      <c r="Q45" s="99"/>
    </row>
    <row r="46" spans="1:17" ht="16.5" customHeight="1">
      <c r="A46" s="172" t="s">
        <v>137</v>
      </c>
      <c r="B46" s="117" t="s">
        <v>138</v>
      </c>
      <c r="C46" s="113">
        <v>12000</v>
      </c>
      <c r="D46" s="108"/>
      <c r="E46" s="108"/>
      <c r="F46" s="108"/>
      <c r="G46" s="108"/>
      <c r="H46" s="108"/>
      <c r="I46" s="108"/>
      <c r="J46" s="108"/>
      <c r="K46" s="108"/>
      <c r="L46" s="110"/>
      <c r="M46" s="113">
        <v>1000</v>
      </c>
      <c r="N46" s="110"/>
      <c r="O46" s="92">
        <f t="shared" si="3"/>
        <v>13000</v>
      </c>
      <c r="P46" s="92">
        <f t="shared" si="4"/>
        <v>13000</v>
      </c>
      <c r="Q46" s="99"/>
    </row>
    <row r="47" spans="1:17" ht="16.5" customHeight="1">
      <c r="A47" s="172" t="s">
        <v>139</v>
      </c>
      <c r="B47" s="117" t="s">
        <v>140</v>
      </c>
      <c r="C47" s="113">
        <v>20000</v>
      </c>
      <c r="D47" s="108"/>
      <c r="E47" s="108"/>
      <c r="F47" s="108"/>
      <c r="G47" s="108"/>
      <c r="H47" s="108"/>
      <c r="I47" s="108"/>
      <c r="J47" s="108"/>
      <c r="K47" s="108"/>
      <c r="L47" s="110"/>
      <c r="M47" s="113">
        <v>1000</v>
      </c>
      <c r="N47" s="110"/>
      <c r="O47" s="92">
        <f t="shared" si="3"/>
        <v>21000</v>
      </c>
      <c r="P47" s="92">
        <f t="shared" si="4"/>
        <v>21000</v>
      </c>
      <c r="Q47" s="99"/>
    </row>
    <row r="48" spans="1:17" ht="16.5" customHeight="1">
      <c r="A48" s="172" t="s">
        <v>141</v>
      </c>
      <c r="B48" s="117" t="s">
        <v>142</v>
      </c>
      <c r="C48" s="113">
        <v>10000</v>
      </c>
      <c r="D48" s="108"/>
      <c r="E48" s="108"/>
      <c r="F48" s="108"/>
      <c r="G48" s="108"/>
      <c r="H48" s="108"/>
      <c r="I48" s="108"/>
      <c r="J48" s="108"/>
      <c r="K48" s="108"/>
      <c r="L48" s="110"/>
      <c r="M48" s="113">
        <v>1000</v>
      </c>
      <c r="N48" s="110"/>
      <c r="O48" s="92">
        <f t="shared" si="3"/>
        <v>11000</v>
      </c>
      <c r="P48" s="92">
        <f t="shared" si="4"/>
        <v>11000</v>
      </c>
      <c r="Q48" s="99"/>
    </row>
    <row r="49" spans="1:17" ht="16.5" customHeight="1">
      <c r="A49" s="172" t="s">
        <v>143</v>
      </c>
      <c r="B49" s="117" t="s">
        <v>328</v>
      </c>
      <c r="C49" s="113">
        <v>3500</v>
      </c>
      <c r="D49" s="108"/>
      <c r="E49" s="108"/>
      <c r="F49" s="108"/>
      <c r="G49" s="108"/>
      <c r="H49" s="108"/>
      <c r="I49" s="108"/>
      <c r="J49" s="108">
        <v>6000</v>
      </c>
      <c r="K49" s="108"/>
      <c r="L49" s="110"/>
      <c r="M49" s="113">
        <v>5000</v>
      </c>
      <c r="N49" s="110"/>
      <c r="O49" s="92">
        <f t="shared" si="3"/>
        <v>14500</v>
      </c>
      <c r="P49" s="92">
        <f t="shared" si="4"/>
        <v>14500</v>
      </c>
      <c r="Q49" s="99"/>
    </row>
    <row r="50" spans="1:17" ht="16.5" customHeight="1">
      <c r="A50" s="172" t="s">
        <v>145</v>
      </c>
      <c r="B50" s="117" t="s">
        <v>146</v>
      </c>
      <c r="C50" s="113">
        <v>250</v>
      </c>
      <c r="D50" s="108"/>
      <c r="E50" s="108"/>
      <c r="F50" s="108"/>
      <c r="G50" s="108"/>
      <c r="H50" s="108"/>
      <c r="I50" s="108"/>
      <c r="J50" s="108"/>
      <c r="K50" s="108"/>
      <c r="L50" s="110"/>
      <c r="M50" s="113"/>
      <c r="N50" s="110"/>
      <c r="O50" s="92">
        <f t="shared" si="3"/>
        <v>250</v>
      </c>
      <c r="P50" s="92">
        <f t="shared" si="4"/>
        <v>250</v>
      </c>
      <c r="Q50" s="99"/>
    </row>
    <row r="51" spans="1:17" ht="16.5" customHeight="1">
      <c r="A51" s="172" t="s">
        <v>147</v>
      </c>
      <c r="B51" s="117" t="s">
        <v>148</v>
      </c>
      <c r="C51" s="114"/>
      <c r="D51" s="108"/>
      <c r="E51" s="108"/>
      <c r="F51" s="108">
        <v>138000</v>
      </c>
      <c r="G51" s="108">
        <v>98000</v>
      </c>
      <c r="H51" s="108">
        <v>45000</v>
      </c>
      <c r="I51" s="108"/>
      <c r="J51" s="108"/>
      <c r="K51" s="108"/>
      <c r="L51" s="110">
        <v>45000</v>
      </c>
      <c r="M51" s="113">
        <v>415000</v>
      </c>
      <c r="N51" s="110"/>
      <c r="O51" s="92">
        <f t="shared" si="3"/>
        <v>741000</v>
      </c>
      <c r="P51" s="92">
        <f t="shared" si="4"/>
        <v>741000</v>
      </c>
      <c r="Q51" s="99"/>
    </row>
    <row r="52" spans="1:17" ht="16.5" customHeight="1">
      <c r="A52" s="172" t="s">
        <v>149</v>
      </c>
      <c r="B52" s="117" t="s">
        <v>150</v>
      </c>
      <c r="C52" s="114"/>
      <c r="D52" s="108"/>
      <c r="E52" s="108"/>
      <c r="F52" s="108"/>
      <c r="G52" s="108"/>
      <c r="H52" s="108"/>
      <c r="I52" s="108"/>
      <c r="J52" s="108"/>
      <c r="K52" s="108"/>
      <c r="L52" s="110"/>
      <c r="M52" s="113"/>
      <c r="N52" s="110"/>
      <c r="O52" s="92"/>
      <c r="P52" s="92"/>
      <c r="Q52" s="99"/>
    </row>
    <row r="53" spans="1:17" ht="16.5" customHeight="1">
      <c r="A53" s="172" t="s">
        <v>151</v>
      </c>
      <c r="B53" s="117" t="s">
        <v>152</v>
      </c>
      <c r="C53" s="113">
        <v>180000</v>
      </c>
      <c r="D53" s="108"/>
      <c r="E53" s="108"/>
      <c r="F53" s="108"/>
      <c r="G53" s="108"/>
      <c r="H53" s="108"/>
      <c r="I53" s="108"/>
      <c r="J53" s="108"/>
      <c r="K53" s="108"/>
      <c r="L53" s="110"/>
      <c r="M53" s="113">
        <v>1500</v>
      </c>
      <c r="N53" s="110"/>
      <c r="O53" s="92">
        <f t="shared" si="3"/>
        <v>181500</v>
      </c>
      <c r="P53" s="92">
        <f t="shared" si="4"/>
        <v>181500</v>
      </c>
      <c r="Q53" s="99"/>
    </row>
    <row r="54" spans="1:17" ht="16.5" customHeight="1">
      <c r="A54" s="172" t="s">
        <v>153</v>
      </c>
      <c r="B54" s="117" t="s">
        <v>154</v>
      </c>
      <c r="C54" s="113">
        <v>310000</v>
      </c>
      <c r="D54" s="108"/>
      <c r="E54" s="108"/>
      <c r="F54" s="108"/>
      <c r="G54" s="108"/>
      <c r="H54" s="108"/>
      <c r="I54" s="108"/>
      <c r="J54" s="108"/>
      <c r="K54" s="108"/>
      <c r="L54" s="110"/>
      <c r="M54" s="113" t="s">
        <v>94</v>
      </c>
      <c r="N54" s="110"/>
      <c r="O54" s="92">
        <f>SUM(C54:N54)</f>
        <v>310000</v>
      </c>
      <c r="P54" s="92">
        <f>SUM(D54:O54)</f>
        <v>310000</v>
      </c>
      <c r="Q54" s="99"/>
    </row>
    <row r="55" spans="1:17" ht="16.5" customHeight="1">
      <c r="A55" s="172" t="s">
        <v>155</v>
      </c>
      <c r="B55" s="117" t="s">
        <v>156</v>
      </c>
      <c r="C55" s="113">
        <v>7000</v>
      </c>
      <c r="D55" s="108"/>
      <c r="E55" s="108"/>
      <c r="F55" s="108"/>
      <c r="G55" s="108"/>
      <c r="H55" s="108"/>
      <c r="I55" s="108"/>
      <c r="J55" s="108"/>
      <c r="K55" s="108"/>
      <c r="L55" s="110"/>
      <c r="M55" s="113"/>
      <c r="N55" s="110"/>
      <c r="O55" s="92">
        <f t="shared" si="3"/>
        <v>7000</v>
      </c>
      <c r="P55" s="92">
        <f t="shared" si="4"/>
        <v>7000</v>
      </c>
      <c r="Q55" s="99"/>
    </row>
    <row r="56" spans="1:17" ht="16.5" customHeight="1">
      <c r="A56" s="172" t="s">
        <v>157</v>
      </c>
      <c r="B56" s="117" t="s">
        <v>158</v>
      </c>
      <c r="C56" s="113">
        <v>5000</v>
      </c>
      <c r="D56" s="108"/>
      <c r="E56" s="108"/>
      <c r="F56" s="108"/>
      <c r="G56" s="108"/>
      <c r="H56" s="108"/>
      <c r="I56" s="108"/>
      <c r="J56" s="108"/>
      <c r="K56" s="108"/>
      <c r="L56" s="110"/>
      <c r="M56" s="113">
        <v>5000</v>
      </c>
      <c r="N56" s="110"/>
      <c r="O56" s="92">
        <f t="shared" si="3"/>
        <v>10000</v>
      </c>
      <c r="P56" s="92">
        <f t="shared" si="4"/>
        <v>10000</v>
      </c>
      <c r="Q56" s="99"/>
    </row>
    <row r="57" spans="1:17" ht="16.5" customHeight="1">
      <c r="A57" s="172" t="s">
        <v>159</v>
      </c>
      <c r="B57" s="117" t="s">
        <v>160</v>
      </c>
      <c r="C57" s="113">
        <v>5000</v>
      </c>
      <c r="D57" s="108"/>
      <c r="E57" s="108"/>
      <c r="F57" s="108"/>
      <c r="G57" s="108"/>
      <c r="H57" s="108"/>
      <c r="I57" s="108"/>
      <c r="J57" s="108"/>
      <c r="K57" s="108"/>
      <c r="L57" s="110"/>
      <c r="M57" s="113">
        <v>10000</v>
      </c>
      <c r="N57" s="110"/>
      <c r="O57" s="92">
        <f t="shared" si="3"/>
        <v>15000</v>
      </c>
      <c r="P57" s="92">
        <f t="shared" si="4"/>
        <v>15000</v>
      </c>
      <c r="Q57" s="99"/>
    </row>
    <row r="58" spans="1:17" ht="16.5" customHeight="1">
      <c r="A58" s="172" t="s">
        <v>161</v>
      </c>
      <c r="B58" s="117" t="s">
        <v>162</v>
      </c>
      <c r="C58" s="113">
        <v>22000</v>
      </c>
      <c r="D58" s="108"/>
      <c r="E58" s="108"/>
      <c r="F58" s="108"/>
      <c r="G58" s="108"/>
      <c r="H58" s="108"/>
      <c r="I58" s="108"/>
      <c r="J58" s="108"/>
      <c r="K58" s="108"/>
      <c r="L58" s="110"/>
      <c r="M58" s="113">
        <v>20000</v>
      </c>
      <c r="N58" s="110"/>
      <c r="O58" s="92">
        <f t="shared" si="3"/>
        <v>42000</v>
      </c>
      <c r="P58" s="92">
        <f t="shared" si="4"/>
        <v>42000</v>
      </c>
      <c r="Q58" s="99"/>
    </row>
    <row r="59" spans="1:17" ht="16.5" customHeight="1">
      <c r="A59" s="172" t="s">
        <v>163</v>
      </c>
      <c r="B59" s="117" t="s">
        <v>164</v>
      </c>
      <c r="C59" s="114"/>
      <c r="D59" s="108"/>
      <c r="E59" s="108"/>
      <c r="F59" s="108"/>
      <c r="G59" s="108"/>
      <c r="H59" s="108"/>
      <c r="I59" s="108"/>
      <c r="J59" s="108"/>
      <c r="K59" s="108"/>
      <c r="L59" s="110"/>
      <c r="M59" s="113"/>
      <c r="N59" s="110"/>
      <c r="O59" s="92"/>
      <c r="P59" s="92"/>
      <c r="Q59" s="99"/>
    </row>
    <row r="60" spans="1:17" ht="16.5" customHeight="1">
      <c r="A60" s="172" t="s">
        <v>165</v>
      </c>
      <c r="B60" s="117" t="s">
        <v>166</v>
      </c>
      <c r="C60" s="113">
        <v>17000</v>
      </c>
      <c r="D60" s="108"/>
      <c r="E60" s="108"/>
      <c r="F60" s="108"/>
      <c r="G60" s="108"/>
      <c r="H60" s="108"/>
      <c r="I60" s="108"/>
      <c r="J60" s="108">
        <v>9000</v>
      </c>
      <c r="K60" s="108"/>
      <c r="L60" s="110"/>
      <c r="M60" s="113">
        <v>6000</v>
      </c>
      <c r="N60" s="110"/>
      <c r="O60" s="92">
        <f t="shared" si="3"/>
        <v>32000</v>
      </c>
      <c r="P60" s="92">
        <f t="shared" si="4"/>
        <v>32000</v>
      </c>
      <c r="Q60" s="99"/>
    </row>
    <row r="61" spans="1:17" ht="16.5" customHeight="1">
      <c r="A61" s="172" t="s">
        <v>167</v>
      </c>
      <c r="B61" s="117" t="s">
        <v>168</v>
      </c>
      <c r="C61" s="113">
        <v>2000</v>
      </c>
      <c r="D61" s="108"/>
      <c r="E61" s="108"/>
      <c r="F61" s="108"/>
      <c r="G61" s="108"/>
      <c r="H61" s="108"/>
      <c r="I61" s="108"/>
      <c r="J61" s="108"/>
      <c r="K61" s="108"/>
      <c r="L61" s="110"/>
      <c r="M61" s="113"/>
      <c r="N61" s="110"/>
      <c r="O61" s="92">
        <f t="shared" si="3"/>
        <v>2000</v>
      </c>
      <c r="P61" s="92">
        <f t="shared" si="4"/>
        <v>2000</v>
      </c>
      <c r="Q61" s="99"/>
    </row>
    <row r="62" spans="1:17" ht="16.5" customHeight="1">
      <c r="A62" s="172" t="s">
        <v>169</v>
      </c>
      <c r="B62" s="117" t="s">
        <v>170</v>
      </c>
      <c r="C62" s="113">
        <v>6000</v>
      </c>
      <c r="D62" s="108"/>
      <c r="E62" s="108"/>
      <c r="F62" s="108"/>
      <c r="G62" s="108"/>
      <c r="H62" s="108"/>
      <c r="I62" s="108"/>
      <c r="J62" s="108"/>
      <c r="K62" s="108"/>
      <c r="L62" s="110"/>
      <c r="M62" s="113"/>
      <c r="N62" s="110"/>
      <c r="O62" s="92">
        <f t="shared" si="3"/>
        <v>6000</v>
      </c>
      <c r="P62" s="92">
        <f t="shared" si="4"/>
        <v>6000</v>
      </c>
      <c r="Q62" s="99"/>
    </row>
    <row r="63" spans="1:17" ht="16.5" customHeight="1">
      <c r="A63" s="172" t="s">
        <v>171</v>
      </c>
      <c r="B63" s="117" t="s">
        <v>172</v>
      </c>
      <c r="C63" s="113">
        <v>30000</v>
      </c>
      <c r="D63" s="108"/>
      <c r="E63" s="108"/>
      <c r="F63" s="108"/>
      <c r="G63" s="108"/>
      <c r="H63" s="108"/>
      <c r="I63" s="108"/>
      <c r="J63" s="108"/>
      <c r="K63" s="108"/>
      <c r="L63" s="110"/>
      <c r="M63" s="113"/>
      <c r="N63" s="110"/>
      <c r="O63" s="92">
        <f t="shared" si="3"/>
        <v>30000</v>
      </c>
      <c r="P63" s="92">
        <f t="shared" si="4"/>
        <v>30000</v>
      </c>
      <c r="Q63" s="99"/>
    </row>
    <row r="64" spans="1:17" ht="16.5" customHeight="1">
      <c r="A64" s="172" t="s">
        <v>173</v>
      </c>
      <c r="B64" s="117" t="s">
        <v>174</v>
      </c>
      <c r="C64" s="113">
        <v>1000</v>
      </c>
      <c r="D64" s="108"/>
      <c r="E64" s="108"/>
      <c r="F64" s="108"/>
      <c r="G64" s="108"/>
      <c r="H64" s="108"/>
      <c r="I64" s="108"/>
      <c r="J64" s="108"/>
      <c r="K64" s="108"/>
      <c r="L64" s="110"/>
      <c r="M64" s="113"/>
      <c r="N64" s="110"/>
      <c r="O64" s="92">
        <f t="shared" si="3"/>
        <v>1000</v>
      </c>
      <c r="P64" s="92">
        <f t="shared" si="4"/>
        <v>1000</v>
      </c>
      <c r="Q64" s="99"/>
    </row>
    <row r="65" spans="1:17" ht="16.5" customHeight="1">
      <c r="A65" s="172" t="s">
        <v>175</v>
      </c>
      <c r="B65" s="117" t="s">
        <v>176</v>
      </c>
      <c r="C65" s="113">
        <v>5000</v>
      </c>
      <c r="D65" s="108"/>
      <c r="E65" s="108"/>
      <c r="F65" s="108"/>
      <c r="G65" s="108"/>
      <c r="H65" s="108"/>
      <c r="I65" s="108"/>
      <c r="J65" s="108"/>
      <c r="K65" s="108"/>
      <c r="L65" s="110"/>
      <c r="M65" s="113">
        <v>1000</v>
      </c>
      <c r="N65" s="110"/>
      <c r="O65" s="92">
        <f t="shared" si="3"/>
        <v>6000</v>
      </c>
      <c r="P65" s="92">
        <f t="shared" si="4"/>
        <v>6000</v>
      </c>
      <c r="Q65" s="99"/>
    </row>
    <row r="66" spans="1:17" ht="16.5" customHeight="1">
      <c r="A66" s="172" t="s">
        <v>177</v>
      </c>
      <c r="B66" s="117" t="s">
        <v>178</v>
      </c>
      <c r="C66" s="113">
        <f>297000</f>
        <v>297000</v>
      </c>
      <c r="D66" s="108"/>
      <c r="E66" s="108"/>
      <c r="F66" s="108"/>
      <c r="G66" s="108"/>
      <c r="H66" s="108"/>
      <c r="I66" s="108"/>
      <c r="J66" s="108"/>
      <c r="K66" s="108"/>
      <c r="L66" s="110"/>
      <c r="M66" s="113">
        <f>6000+16000</f>
        <v>22000</v>
      </c>
      <c r="N66" s="110"/>
      <c r="O66" s="92">
        <f t="shared" si="3"/>
        <v>319000</v>
      </c>
      <c r="P66" s="92">
        <f t="shared" si="4"/>
        <v>319000</v>
      </c>
      <c r="Q66" s="99"/>
    </row>
    <row r="67" spans="1:17" ht="16.5" customHeight="1">
      <c r="A67" s="172" t="s">
        <v>179</v>
      </c>
      <c r="B67" s="117" t="s">
        <v>180</v>
      </c>
      <c r="C67" s="113">
        <v>35000</v>
      </c>
      <c r="D67" s="108"/>
      <c r="E67" s="108"/>
      <c r="F67" s="108"/>
      <c r="G67" s="108"/>
      <c r="H67" s="108"/>
      <c r="I67" s="108"/>
      <c r="J67" s="108"/>
      <c r="K67" s="108"/>
      <c r="L67" s="110"/>
      <c r="M67" s="113">
        <v>32000</v>
      </c>
      <c r="N67" s="110"/>
      <c r="O67" s="92">
        <f t="shared" si="3"/>
        <v>67000</v>
      </c>
      <c r="P67" s="92">
        <f t="shared" si="4"/>
        <v>67000</v>
      </c>
      <c r="Q67" s="99"/>
    </row>
    <row r="68" spans="1:17" ht="16.5" customHeight="1">
      <c r="A68" s="172" t="s">
        <v>181</v>
      </c>
      <c r="B68" s="117" t="s">
        <v>182</v>
      </c>
      <c r="C68" s="113">
        <v>33000</v>
      </c>
      <c r="D68" s="108"/>
      <c r="E68" s="108"/>
      <c r="F68" s="108"/>
      <c r="G68" s="108"/>
      <c r="H68" s="108"/>
      <c r="I68" s="108"/>
      <c r="J68" s="108"/>
      <c r="K68" s="108"/>
      <c r="L68" s="110"/>
      <c r="M68" s="113">
        <f>45000-16000</f>
        <v>29000</v>
      </c>
      <c r="N68" s="110"/>
      <c r="O68" s="92">
        <f t="shared" si="3"/>
        <v>62000</v>
      </c>
      <c r="P68" s="92">
        <f t="shared" si="4"/>
        <v>62000</v>
      </c>
      <c r="Q68" s="99"/>
    </row>
    <row r="69" spans="1:17" ht="16.5" customHeight="1">
      <c r="A69" s="172" t="s">
        <v>183</v>
      </c>
      <c r="B69" s="117" t="s">
        <v>184</v>
      </c>
      <c r="C69" s="113">
        <v>7000</v>
      </c>
      <c r="D69" s="108"/>
      <c r="E69" s="108"/>
      <c r="F69" s="108"/>
      <c r="G69" s="108"/>
      <c r="H69" s="108"/>
      <c r="I69" s="108"/>
      <c r="J69" s="108"/>
      <c r="K69" s="108"/>
      <c r="L69" s="110"/>
      <c r="M69" s="113"/>
      <c r="N69" s="110"/>
      <c r="O69" s="92">
        <f t="shared" si="3"/>
        <v>7000</v>
      </c>
      <c r="P69" s="92">
        <f t="shared" si="4"/>
        <v>7000</v>
      </c>
      <c r="Q69" s="99"/>
    </row>
    <row r="70" spans="1:17" ht="16.5" customHeight="1">
      <c r="A70" s="172" t="s">
        <v>185</v>
      </c>
      <c r="B70" s="117" t="s">
        <v>186</v>
      </c>
      <c r="C70" s="113">
        <v>1000</v>
      </c>
      <c r="D70" s="108"/>
      <c r="E70" s="108"/>
      <c r="F70" s="108"/>
      <c r="G70" s="108"/>
      <c r="H70" s="108"/>
      <c r="I70" s="108"/>
      <c r="J70" s="108"/>
      <c r="K70" s="108"/>
      <c r="L70" s="110"/>
      <c r="M70" s="113"/>
      <c r="N70" s="110"/>
      <c r="O70" s="92">
        <f t="shared" si="3"/>
        <v>1000</v>
      </c>
      <c r="P70" s="92">
        <f t="shared" si="4"/>
        <v>1000</v>
      </c>
      <c r="Q70" s="99"/>
    </row>
    <row r="71" spans="1:17" ht="16.5" customHeight="1">
      <c r="A71" s="172" t="s">
        <v>187</v>
      </c>
      <c r="B71" s="117" t="s">
        <v>188</v>
      </c>
      <c r="C71" s="113">
        <v>14500</v>
      </c>
      <c r="D71" s="108"/>
      <c r="E71" s="108"/>
      <c r="F71" s="108"/>
      <c r="G71" s="108"/>
      <c r="H71" s="108"/>
      <c r="I71" s="108"/>
      <c r="J71" s="108"/>
      <c r="K71" s="108"/>
      <c r="L71" s="110"/>
      <c r="M71" s="113"/>
      <c r="N71" s="110"/>
      <c r="O71" s="92">
        <f t="shared" si="3"/>
        <v>14500</v>
      </c>
      <c r="P71" s="92">
        <f t="shared" si="4"/>
        <v>14500</v>
      </c>
      <c r="Q71" s="99"/>
    </row>
    <row r="72" spans="1:17" ht="16.5" customHeight="1">
      <c r="A72" s="172" t="s">
        <v>189</v>
      </c>
      <c r="B72" s="117" t="s">
        <v>190</v>
      </c>
      <c r="C72" s="113">
        <v>13000</v>
      </c>
      <c r="D72" s="108"/>
      <c r="E72" s="108"/>
      <c r="F72" s="108"/>
      <c r="G72" s="108"/>
      <c r="H72" s="108"/>
      <c r="I72" s="108"/>
      <c r="J72" s="108"/>
      <c r="K72" s="108"/>
      <c r="L72" s="110"/>
      <c r="M72" s="113"/>
      <c r="N72" s="110"/>
      <c r="O72" s="92">
        <f t="shared" si="3"/>
        <v>13000</v>
      </c>
      <c r="P72" s="92">
        <f t="shared" si="4"/>
        <v>13000</v>
      </c>
      <c r="Q72" s="99"/>
    </row>
    <row r="73" spans="1:17" ht="16.5" customHeight="1">
      <c r="A73" s="172" t="s">
        <v>191</v>
      </c>
      <c r="B73" s="117" t="s">
        <v>192</v>
      </c>
      <c r="C73" s="113">
        <v>5000</v>
      </c>
      <c r="D73" s="108"/>
      <c r="E73" s="108"/>
      <c r="F73" s="108"/>
      <c r="G73" s="108"/>
      <c r="H73" s="108"/>
      <c r="I73" s="108"/>
      <c r="J73" s="108"/>
      <c r="K73" s="108"/>
      <c r="L73" s="110"/>
      <c r="M73" s="113"/>
      <c r="N73" s="110"/>
      <c r="O73" s="92">
        <f t="shared" si="3"/>
        <v>5000</v>
      </c>
      <c r="P73" s="92">
        <f t="shared" si="4"/>
        <v>5000</v>
      </c>
      <c r="Q73" s="99"/>
    </row>
    <row r="74" spans="1:17" ht="16.5" customHeight="1">
      <c r="A74" s="172" t="s">
        <v>193</v>
      </c>
      <c r="B74" s="117" t="s">
        <v>194</v>
      </c>
      <c r="C74" s="113">
        <v>2000</v>
      </c>
      <c r="D74" s="108"/>
      <c r="E74" s="108"/>
      <c r="F74" s="108"/>
      <c r="G74" s="108"/>
      <c r="H74" s="108"/>
      <c r="I74" s="108"/>
      <c r="J74" s="108"/>
      <c r="K74" s="108"/>
      <c r="L74" s="110"/>
      <c r="M74" s="113"/>
      <c r="N74" s="110"/>
      <c r="O74" s="92">
        <f t="shared" si="3"/>
        <v>2000</v>
      </c>
      <c r="P74" s="92">
        <f t="shared" si="4"/>
        <v>2000</v>
      </c>
      <c r="Q74" s="99"/>
    </row>
    <row r="75" spans="1:17" ht="16.5" customHeight="1">
      <c r="A75" s="172" t="s">
        <v>195</v>
      </c>
      <c r="B75" s="117" t="s">
        <v>196</v>
      </c>
      <c r="C75" s="113">
        <v>22000</v>
      </c>
      <c r="D75" s="108"/>
      <c r="E75" s="108"/>
      <c r="F75" s="108"/>
      <c r="G75" s="108"/>
      <c r="H75" s="108"/>
      <c r="I75" s="108"/>
      <c r="J75" s="108"/>
      <c r="K75" s="108"/>
      <c r="L75" s="110"/>
      <c r="M75" s="113"/>
      <c r="N75" s="110"/>
      <c r="O75" s="92">
        <f t="shared" si="3"/>
        <v>22000</v>
      </c>
      <c r="P75" s="92">
        <f t="shared" si="4"/>
        <v>22000</v>
      </c>
      <c r="Q75" s="99"/>
    </row>
    <row r="76" spans="1:17" ht="16.5" customHeight="1">
      <c r="A76" s="172" t="s">
        <v>197</v>
      </c>
      <c r="B76" s="117" t="s">
        <v>198</v>
      </c>
      <c r="C76" s="113">
        <v>2000</v>
      </c>
      <c r="D76" s="108"/>
      <c r="E76" s="108"/>
      <c r="F76" s="108"/>
      <c r="G76" s="108"/>
      <c r="H76" s="108"/>
      <c r="I76" s="108"/>
      <c r="J76" s="108"/>
      <c r="K76" s="108"/>
      <c r="L76" s="110"/>
      <c r="M76" s="113"/>
      <c r="N76" s="110"/>
      <c r="O76" s="92">
        <f t="shared" si="3"/>
        <v>2000</v>
      </c>
      <c r="P76" s="92">
        <f t="shared" si="4"/>
        <v>2000</v>
      </c>
      <c r="Q76" s="99"/>
    </row>
    <row r="77" spans="1:17" ht="16.5" customHeight="1">
      <c r="A77" s="172" t="s">
        <v>199</v>
      </c>
      <c r="B77" s="117" t="s">
        <v>200</v>
      </c>
      <c r="C77" s="114"/>
      <c r="D77" s="108"/>
      <c r="E77" s="108"/>
      <c r="F77" s="108"/>
      <c r="G77" s="108"/>
      <c r="H77" s="108"/>
      <c r="I77" s="108"/>
      <c r="J77" s="108"/>
      <c r="K77" s="108"/>
      <c r="L77" s="110"/>
      <c r="M77" s="113">
        <v>2000</v>
      </c>
      <c r="N77" s="110"/>
      <c r="O77" s="92">
        <f t="shared" si="3"/>
        <v>2000</v>
      </c>
      <c r="P77" s="92">
        <f t="shared" si="4"/>
        <v>2000</v>
      </c>
      <c r="Q77" s="99"/>
    </row>
    <row r="78" spans="1:17" ht="16.5" customHeight="1">
      <c r="A78" s="172" t="s">
        <v>201</v>
      </c>
      <c r="B78" s="117" t="s">
        <v>202</v>
      </c>
      <c r="C78" s="114"/>
      <c r="D78" s="108"/>
      <c r="E78" s="108"/>
      <c r="F78" s="108"/>
      <c r="G78" s="108"/>
      <c r="H78" s="108"/>
      <c r="I78" s="108"/>
      <c r="J78" s="108"/>
      <c r="K78" s="108"/>
      <c r="L78" s="110"/>
      <c r="M78" s="113"/>
      <c r="N78" s="110"/>
      <c r="O78" s="92"/>
      <c r="P78" s="92"/>
      <c r="Q78" s="99"/>
    </row>
    <row r="79" spans="1:17" ht="16.5" customHeight="1">
      <c r="A79" s="172" t="s">
        <v>203</v>
      </c>
      <c r="B79" s="117" t="s">
        <v>204</v>
      </c>
      <c r="C79" s="113">
        <v>11000</v>
      </c>
      <c r="D79" s="108"/>
      <c r="E79" s="108"/>
      <c r="F79" s="108"/>
      <c r="G79" s="108"/>
      <c r="H79" s="108"/>
      <c r="I79" s="108"/>
      <c r="J79" s="108"/>
      <c r="K79" s="108"/>
      <c r="L79" s="110"/>
      <c r="M79" s="113"/>
      <c r="N79" s="110"/>
      <c r="O79" s="92">
        <f t="shared" si="3"/>
        <v>11000</v>
      </c>
      <c r="P79" s="92">
        <f t="shared" si="4"/>
        <v>11000</v>
      </c>
      <c r="Q79" s="99"/>
    </row>
    <row r="80" spans="1:17" ht="16.5" customHeight="1">
      <c r="A80" s="172" t="s">
        <v>205</v>
      </c>
      <c r="B80" s="117" t="s">
        <v>206</v>
      </c>
      <c r="C80" s="113">
        <v>10000</v>
      </c>
      <c r="D80" s="108"/>
      <c r="E80" s="108"/>
      <c r="F80" s="108"/>
      <c r="G80" s="108"/>
      <c r="H80" s="108"/>
      <c r="I80" s="108"/>
      <c r="J80" s="108"/>
      <c r="K80" s="108"/>
      <c r="L80" s="110"/>
      <c r="M80" s="113">
        <v>5000</v>
      </c>
      <c r="N80" s="110"/>
      <c r="O80" s="92">
        <f t="shared" si="3"/>
        <v>15000</v>
      </c>
      <c r="P80" s="92">
        <f t="shared" si="4"/>
        <v>15000</v>
      </c>
      <c r="Q80" s="99"/>
    </row>
    <row r="81" spans="1:17" ht="16.5" customHeight="1">
      <c r="A81" s="172" t="s">
        <v>207</v>
      </c>
      <c r="B81" s="117" t="s">
        <v>208</v>
      </c>
      <c r="C81" s="114"/>
      <c r="D81" s="108"/>
      <c r="E81" s="108"/>
      <c r="F81" s="108"/>
      <c r="G81" s="108"/>
      <c r="H81" s="108"/>
      <c r="I81" s="108"/>
      <c r="J81" s="108"/>
      <c r="K81" s="108"/>
      <c r="L81" s="110"/>
      <c r="M81" s="113"/>
      <c r="N81" s="110"/>
      <c r="O81" s="92"/>
      <c r="P81" s="92"/>
      <c r="Q81" s="99"/>
    </row>
    <row r="82" spans="1:17" ht="16.5" customHeight="1">
      <c r="A82" s="172" t="s">
        <v>209</v>
      </c>
      <c r="B82" s="117" t="s">
        <v>210</v>
      </c>
      <c r="C82" s="114"/>
      <c r="D82" s="108"/>
      <c r="E82" s="108"/>
      <c r="F82" s="108"/>
      <c r="G82" s="108"/>
      <c r="H82" s="108"/>
      <c r="I82" s="108"/>
      <c r="J82" s="108"/>
      <c r="K82" s="108"/>
      <c r="L82" s="110"/>
      <c r="M82" s="113"/>
      <c r="N82" s="110"/>
      <c r="O82" s="92"/>
      <c r="P82" s="92"/>
      <c r="Q82" s="99"/>
    </row>
    <row r="83" spans="1:17" ht="16.5" customHeight="1">
      <c r="A83" s="172" t="s">
        <v>211</v>
      </c>
      <c r="B83" s="117" t="s">
        <v>212</v>
      </c>
      <c r="C83" s="114"/>
      <c r="D83" s="108"/>
      <c r="E83" s="108"/>
      <c r="F83" s="108"/>
      <c r="G83" s="108"/>
      <c r="H83" s="108"/>
      <c r="I83" s="108"/>
      <c r="J83" s="108"/>
      <c r="K83" s="108"/>
      <c r="L83" s="110"/>
      <c r="M83" s="113">
        <v>10000</v>
      </c>
      <c r="N83" s="110"/>
      <c r="O83" s="92">
        <f t="shared" si="3"/>
        <v>10000</v>
      </c>
      <c r="P83" s="92">
        <f t="shared" si="4"/>
        <v>10000</v>
      </c>
      <c r="Q83" s="99"/>
    </row>
    <row r="84" spans="1:17" ht="16.5" customHeight="1">
      <c r="A84" s="172" t="s">
        <v>213</v>
      </c>
      <c r="B84" s="117" t="s">
        <v>214</v>
      </c>
      <c r="C84" s="114"/>
      <c r="D84" s="108"/>
      <c r="E84" s="108"/>
      <c r="F84" s="108"/>
      <c r="G84" s="108"/>
      <c r="H84" s="108"/>
      <c r="I84" s="108"/>
      <c r="J84" s="108"/>
      <c r="K84" s="108"/>
      <c r="L84" s="110"/>
      <c r="M84" s="113">
        <v>25000</v>
      </c>
      <c r="N84" s="110"/>
      <c r="O84" s="92">
        <f t="shared" si="3"/>
        <v>25000</v>
      </c>
      <c r="P84" s="92">
        <f t="shared" si="4"/>
        <v>25000</v>
      </c>
      <c r="Q84" s="99"/>
    </row>
    <row r="85" spans="1:17" ht="16.5" customHeight="1">
      <c r="A85" s="172" t="s">
        <v>215</v>
      </c>
      <c r="B85" s="117" t="s">
        <v>216</v>
      </c>
      <c r="C85" s="114"/>
      <c r="D85" s="108"/>
      <c r="E85" s="108"/>
      <c r="F85" s="108"/>
      <c r="G85" s="108"/>
      <c r="H85" s="108"/>
      <c r="I85" s="108"/>
      <c r="J85" s="108"/>
      <c r="K85" s="108"/>
      <c r="L85" s="110"/>
      <c r="M85" s="113">
        <v>2000</v>
      </c>
      <c r="N85" s="110"/>
      <c r="O85" s="92">
        <f t="shared" si="3"/>
        <v>2000</v>
      </c>
      <c r="P85" s="92">
        <f t="shared" si="4"/>
        <v>2000</v>
      </c>
      <c r="Q85" s="99"/>
    </row>
    <row r="86" spans="1:17" ht="16.5" customHeight="1">
      <c r="A86" s="172" t="s">
        <v>217</v>
      </c>
      <c r="B86" s="117" t="s">
        <v>218</v>
      </c>
      <c r="C86" s="113">
        <v>16500</v>
      </c>
      <c r="D86" s="108"/>
      <c r="E86" s="108"/>
      <c r="F86" s="108"/>
      <c r="G86" s="108"/>
      <c r="H86" s="108"/>
      <c r="I86" s="108"/>
      <c r="J86" s="108"/>
      <c r="K86" s="108"/>
      <c r="L86" s="110"/>
      <c r="M86" s="113">
        <v>1000</v>
      </c>
      <c r="N86" s="110"/>
      <c r="O86" s="92">
        <f t="shared" si="3"/>
        <v>17500</v>
      </c>
      <c r="P86" s="92">
        <f t="shared" si="4"/>
        <v>17500</v>
      </c>
      <c r="Q86" s="99"/>
    </row>
    <row r="87" spans="1:17" ht="16.5" customHeight="1">
      <c r="A87" s="172" t="s">
        <v>219</v>
      </c>
      <c r="B87" s="117" t="s">
        <v>220</v>
      </c>
      <c r="C87" s="114"/>
      <c r="D87" s="108"/>
      <c r="E87" s="108"/>
      <c r="F87" s="108"/>
      <c r="G87" s="108"/>
      <c r="H87" s="108"/>
      <c r="I87" s="108"/>
      <c r="J87" s="108"/>
      <c r="K87" s="108"/>
      <c r="L87" s="110"/>
      <c r="M87" s="113"/>
      <c r="N87" s="110"/>
      <c r="O87" s="92"/>
      <c r="P87" s="92"/>
      <c r="Q87" s="99"/>
    </row>
    <row r="88" spans="1:17" ht="16.5" customHeight="1">
      <c r="A88" s="172" t="s">
        <v>221</v>
      </c>
      <c r="B88" s="117" t="s">
        <v>222</v>
      </c>
      <c r="C88" s="113">
        <v>17000</v>
      </c>
      <c r="D88" s="108"/>
      <c r="E88" s="108"/>
      <c r="F88" s="108"/>
      <c r="G88" s="108"/>
      <c r="H88" s="108"/>
      <c r="I88" s="108"/>
      <c r="J88" s="108">
        <v>10000</v>
      </c>
      <c r="K88" s="108"/>
      <c r="L88" s="110"/>
      <c r="M88" s="113">
        <v>100</v>
      </c>
      <c r="N88" s="110"/>
      <c r="O88" s="92">
        <f t="shared" si="3"/>
        <v>27100</v>
      </c>
      <c r="P88" s="92">
        <f t="shared" si="4"/>
        <v>27100</v>
      </c>
      <c r="Q88" s="99"/>
    </row>
    <row r="89" spans="1:17" ht="16.5" customHeight="1">
      <c r="A89" s="172" t="s">
        <v>223</v>
      </c>
      <c r="B89" s="117" t="s">
        <v>224</v>
      </c>
      <c r="C89" s="113">
        <v>10000</v>
      </c>
      <c r="D89" s="108"/>
      <c r="E89" s="108"/>
      <c r="F89" s="108"/>
      <c r="G89" s="108"/>
      <c r="H89" s="108"/>
      <c r="I89" s="108"/>
      <c r="J89" s="108"/>
      <c r="K89" s="108"/>
      <c r="L89" s="110"/>
      <c r="M89" s="113">
        <v>16000</v>
      </c>
      <c r="N89" s="110"/>
      <c r="O89" s="92">
        <f t="shared" si="3"/>
        <v>26000</v>
      </c>
      <c r="P89" s="92">
        <f t="shared" si="4"/>
        <v>26000</v>
      </c>
      <c r="Q89" s="99"/>
    </row>
    <row r="90" spans="1:17" ht="16.5" customHeight="1">
      <c r="A90" s="172" t="s">
        <v>225</v>
      </c>
      <c r="B90" s="117" t="s">
        <v>226</v>
      </c>
      <c r="C90" s="114"/>
      <c r="D90" s="108"/>
      <c r="E90" s="108"/>
      <c r="F90" s="108"/>
      <c r="G90" s="108"/>
      <c r="H90" s="108"/>
      <c r="I90" s="108"/>
      <c r="J90" s="108"/>
      <c r="K90" s="108"/>
      <c r="L90" s="110"/>
      <c r="M90" s="113">
        <v>22000</v>
      </c>
      <c r="N90" s="110"/>
      <c r="O90" s="92">
        <f t="shared" si="3"/>
        <v>22000</v>
      </c>
      <c r="P90" s="92">
        <f t="shared" si="4"/>
        <v>22000</v>
      </c>
      <c r="Q90" s="99"/>
    </row>
    <row r="91" spans="1:17" ht="16.5" customHeight="1">
      <c r="A91" s="172" t="s">
        <v>227</v>
      </c>
      <c r="B91" s="117" t="s">
        <v>228</v>
      </c>
      <c r="C91" s="113">
        <v>6500</v>
      </c>
      <c r="D91" s="108"/>
      <c r="E91" s="108"/>
      <c r="F91" s="108"/>
      <c r="G91" s="108"/>
      <c r="H91" s="108"/>
      <c r="I91" s="108"/>
      <c r="J91" s="108"/>
      <c r="K91" s="108"/>
      <c r="L91" s="110"/>
      <c r="M91" s="113"/>
      <c r="N91" s="110"/>
      <c r="O91" s="92">
        <f aca="true" t="shared" si="5" ref="O91:O109">C91+D91+E91+F91+G91+H91+I91+J91+K91+L91+M91</f>
        <v>6500</v>
      </c>
      <c r="P91" s="92">
        <f aca="true" t="shared" si="6" ref="P91:P109">C91+D91+E91+F91+G91+H91+I91+J91+K91+L91+M91+N91</f>
        <v>6500</v>
      </c>
      <c r="Q91" s="99"/>
    </row>
    <row r="92" spans="1:17" ht="16.5" customHeight="1">
      <c r="A92" s="172" t="s">
        <v>229</v>
      </c>
      <c r="B92" s="117" t="s">
        <v>230</v>
      </c>
      <c r="C92" s="113">
        <v>100</v>
      </c>
      <c r="D92" s="108"/>
      <c r="E92" s="108"/>
      <c r="F92" s="108"/>
      <c r="G92" s="108"/>
      <c r="H92" s="108"/>
      <c r="I92" s="108"/>
      <c r="J92" s="108"/>
      <c r="K92" s="108"/>
      <c r="L92" s="110"/>
      <c r="M92" s="113"/>
      <c r="N92" s="110"/>
      <c r="O92" s="92">
        <f t="shared" si="5"/>
        <v>100</v>
      </c>
      <c r="P92" s="92">
        <f t="shared" si="6"/>
        <v>100</v>
      </c>
      <c r="Q92" s="99"/>
    </row>
    <row r="93" spans="1:17" ht="16.5" customHeight="1">
      <c r="A93" s="172" t="s">
        <v>231</v>
      </c>
      <c r="B93" s="117" t="s">
        <v>232</v>
      </c>
      <c r="C93" s="114"/>
      <c r="D93" s="108"/>
      <c r="E93" s="108"/>
      <c r="F93" s="108"/>
      <c r="G93" s="108"/>
      <c r="H93" s="108"/>
      <c r="I93" s="108"/>
      <c r="J93" s="108"/>
      <c r="K93" s="108"/>
      <c r="L93" s="110"/>
      <c r="M93" s="113">
        <v>28000</v>
      </c>
      <c r="N93" s="110"/>
      <c r="O93" s="92">
        <f t="shared" si="5"/>
        <v>28000</v>
      </c>
      <c r="P93" s="92">
        <f t="shared" si="6"/>
        <v>28000</v>
      </c>
      <c r="Q93" s="99"/>
    </row>
    <row r="94" spans="1:17" ht="16.5" customHeight="1">
      <c r="A94" s="172" t="s">
        <v>233</v>
      </c>
      <c r="B94" s="117" t="s">
        <v>325</v>
      </c>
      <c r="C94" s="113">
        <v>500</v>
      </c>
      <c r="D94" s="108"/>
      <c r="E94" s="108"/>
      <c r="F94" s="108"/>
      <c r="G94" s="108"/>
      <c r="H94" s="108"/>
      <c r="I94" s="108"/>
      <c r="J94" s="108"/>
      <c r="K94" s="108"/>
      <c r="L94" s="110"/>
      <c r="M94" s="113">
        <v>40000</v>
      </c>
      <c r="N94" s="110"/>
      <c r="O94" s="92">
        <f t="shared" si="5"/>
        <v>40500</v>
      </c>
      <c r="P94" s="92">
        <f t="shared" si="6"/>
        <v>40500</v>
      </c>
      <c r="Q94" s="99"/>
    </row>
    <row r="95" spans="1:17" ht="16.5" customHeight="1">
      <c r="A95" s="172" t="s">
        <v>234</v>
      </c>
      <c r="B95" s="117" t="s">
        <v>235</v>
      </c>
      <c r="C95" s="114"/>
      <c r="D95" s="108"/>
      <c r="E95" s="108"/>
      <c r="F95" s="108"/>
      <c r="G95" s="108"/>
      <c r="H95" s="108"/>
      <c r="I95" s="108"/>
      <c r="J95" s="108"/>
      <c r="K95" s="108"/>
      <c r="L95" s="110"/>
      <c r="M95" s="113"/>
      <c r="N95" s="110"/>
      <c r="O95" s="92"/>
      <c r="P95" s="92"/>
      <c r="Q95" s="99"/>
    </row>
    <row r="96" spans="1:17" ht="16.5" customHeight="1">
      <c r="A96" s="172" t="s">
        <v>236</v>
      </c>
      <c r="B96" s="117" t="s">
        <v>237</v>
      </c>
      <c r="C96" s="114"/>
      <c r="D96" s="108"/>
      <c r="E96" s="108"/>
      <c r="F96" s="108"/>
      <c r="G96" s="108"/>
      <c r="H96" s="108"/>
      <c r="I96" s="108"/>
      <c r="J96" s="108"/>
      <c r="K96" s="108"/>
      <c r="L96" s="110"/>
      <c r="M96" s="113">
        <v>100</v>
      </c>
      <c r="N96" s="110"/>
      <c r="O96" s="92">
        <f t="shared" si="5"/>
        <v>100</v>
      </c>
      <c r="P96" s="92">
        <f t="shared" si="6"/>
        <v>100</v>
      </c>
      <c r="Q96" s="99"/>
    </row>
    <row r="97" spans="1:17" ht="16.5" customHeight="1">
      <c r="A97" s="172" t="s">
        <v>238</v>
      </c>
      <c r="B97" s="117" t="s">
        <v>239</v>
      </c>
      <c r="C97" s="114"/>
      <c r="D97" s="108"/>
      <c r="E97" s="108"/>
      <c r="F97" s="108"/>
      <c r="G97" s="108"/>
      <c r="H97" s="108"/>
      <c r="I97" s="108"/>
      <c r="J97" s="108"/>
      <c r="K97" s="108"/>
      <c r="L97" s="110"/>
      <c r="M97" s="113"/>
      <c r="N97" s="110"/>
      <c r="O97" s="92"/>
      <c r="P97" s="92"/>
      <c r="Q97" s="99"/>
    </row>
    <row r="98" spans="1:17" ht="16.5" customHeight="1">
      <c r="A98" s="172" t="s">
        <v>240</v>
      </c>
      <c r="B98" s="117" t="s">
        <v>241</v>
      </c>
      <c r="C98" s="114"/>
      <c r="D98" s="108"/>
      <c r="E98" s="108"/>
      <c r="F98" s="108"/>
      <c r="G98" s="108"/>
      <c r="H98" s="108"/>
      <c r="I98" s="108"/>
      <c r="J98" s="108"/>
      <c r="K98" s="108"/>
      <c r="L98" s="110"/>
      <c r="M98" s="113"/>
      <c r="N98" s="110"/>
      <c r="O98" s="92"/>
      <c r="P98" s="92"/>
      <c r="Q98" s="99"/>
    </row>
    <row r="99" spans="1:17" ht="16.5" customHeight="1">
      <c r="A99" s="172" t="s">
        <v>242</v>
      </c>
      <c r="B99" s="117" t="s">
        <v>243</v>
      </c>
      <c r="C99" s="113">
        <v>10000</v>
      </c>
      <c r="D99" s="108"/>
      <c r="E99" s="108"/>
      <c r="F99" s="108"/>
      <c r="G99" s="108"/>
      <c r="H99" s="108"/>
      <c r="I99" s="108"/>
      <c r="J99" s="108"/>
      <c r="K99" s="108"/>
      <c r="L99" s="110"/>
      <c r="M99" s="113">
        <v>2000</v>
      </c>
      <c r="N99" s="110"/>
      <c r="O99" s="92">
        <f t="shared" si="5"/>
        <v>12000</v>
      </c>
      <c r="P99" s="92">
        <f t="shared" si="6"/>
        <v>12000</v>
      </c>
      <c r="Q99" s="99"/>
    </row>
    <row r="100" spans="1:17" ht="16.5" customHeight="1">
      <c r="A100" s="172" t="s">
        <v>244</v>
      </c>
      <c r="B100" s="117" t="s">
        <v>245</v>
      </c>
      <c r="C100" s="113">
        <v>1600</v>
      </c>
      <c r="D100" s="108"/>
      <c r="E100" s="108"/>
      <c r="F100" s="108"/>
      <c r="G100" s="108"/>
      <c r="H100" s="108"/>
      <c r="I100" s="108"/>
      <c r="J100" s="108"/>
      <c r="K100" s="108"/>
      <c r="L100" s="110"/>
      <c r="M100" s="113"/>
      <c r="N100" s="110"/>
      <c r="O100" s="92">
        <f t="shared" si="5"/>
        <v>1600</v>
      </c>
      <c r="P100" s="92">
        <f t="shared" si="6"/>
        <v>1600</v>
      </c>
      <c r="Q100" s="99"/>
    </row>
    <row r="101" spans="1:17" ht="16.5" customHeight="1">
      <c r="A101" s="172" t="s">
        <v>246</v>
      </c>
      <c r="B101" s="117" t="s">
        <v>247</v>
      </c>
      <c r="C101" s="114"/>
      <c r="D101" s="108"/>
      <c r="E101" s="108"/>
      <c r="F101" s="108"/>
      <c r="G101" s="108"/>
      <c r="H101" s="108"/>
      <c r="I101" s="108"/>
      <c r="J101" s="108"/>
      <c r="K101" s="108"/>
      <c r="L101" s="110"/>
      <c r="M101" s="113"/>
      <c r="N101" s="110"/>
      <c r="O101" s="92"/>
      <c r="P101" s="92"/>
      <c r="Q101" s="99"/>
    </row>
    <row r="102" spans="1:17" ht="16.5" customHeight="1">
      <c r="A102" s="172" t="s">
        <v>248</v>
      </c>
      <c r="B102" s="117" t="s">
        <v>249</v>
      </c>
      <c r="C102" s="114"/>
      <c r="D102" s="108"/>
      <c r="E102" s="108"/>
      <c r="F102" s="108"/>
      <c r="G102" s="108"/>
      <c r="H102" s="108"/>
      <c r="I102" s="108"/>
      <c r="J102" s="108"/>
      <c r="K102" s="108"/>
      <c r="L102" s="110"/>
      <c r="M102" s="113">
        <v>250</v>
      </c>
      <c r="N102" s="110"/>
      <c r="O102" s="92">
        <f t="shared" si="5"/>
        <v>250</v>
      </c>
      <c r="P102" s="92">
        <f t="shared" si="6"/>
        <v>250</v>
      </c>
      <c r="Q102" s="99"/>
    </row>
    <row r="103" spans="1:17" ht="16.5" customHeight="1">
      <c r="A103" s="172" t="s">
        <v>250</v>
      </c>
      <c r="B103" s="117" t="s">
        <v>251</v>
      </c>
      <c r="C103" s="114"/>
      <c r="D103" s="108"/>
      <c r="E103" s="108"/>
      <c r="F103" s="108"/>
      <c r="G103" s="108"/>
      <c r="H103" s="108"/>
      <c r="I103" s="108"/>
      <c r="J103" s="108"/>
      <c r="K103" s="108"/>
      <c r="L103" s="110"/>
      <c r="M103" s="113"/>
      <c r="N103" s="110"/>
      <c r="O103" s="92"/>
      <c r="P103" s="92"/>
      <c r="Q103" s="99"/>
    </row>
    <row r="104" spans="1:17" ht="16.5" customHeight="1">
      <c r="A104" s="172" t="s">
        <v>252</v>
      </c>
      <c r="B104" s="117" t="s">
        <v>253</v>
      </c>
      <c r="C104" s="113">
        <v>4723.19</v>
      </c>
      <c r="D104" s="108"/>
      <c r="E104" s="108"/>
      <c r="F104" s="108"/>
      <c r="G104" s="108"/>
      <c r="H104" s="108"/>
      <c r="I104" s="108"/>
      <c r="J104" s="108"/>
      <c r="K104" s="108"/>
      <c r="L104" s="110"/>
      <c r="M104" s="113">
        <v>13500</v>
      </c>
      <c r="N104" s="110"/>
      <c r="O104" s="92">
        <f t="shared" si="5"/>
        <v>18223.19</v>
      </c>
      <c r="P104" s="92">
        <f t="shared" si="6"/>
        <v>18223.19</v>
      </c>
      <c r="Q104" s="99"/>
    </row>
    <row r="105" spans="1:17" ht="16.5" customHeight="1">
      <c r="A105" s="172" t="s">
        <v>254</v>
      </c>
      <c r="B105" s="117" t="s">
        <v>255</v>
      </c>
      <c r="C105" s="113">
        <v>8000</v>
      </c>
      <c r="D105" s="108"/>
      <c r="E105" s="108"/>
      <c r="F105" s="108"/>
      <c r="G105" s="108"/>
      <c r="H105" s="108"/>
      <c r="I105" s="108"/>
      <c r="J105" s="108"/>
      <c r="K105" s="108"/>
      <c r="L105" s="110"/>
      <c r="M105" s="113"/>
      <c r="N105" s="110"/>
      <c r="O105" s="92">
        <f t="shared" si="5"/>
        <v>8000</v>
      </c>
      <c r="P105" s="92">
        <f t="shared" si="6"/>
        <v>8000</v>
      </c>
      <c r="Q105" s="99"/>
    </row>
    <row r="106" spans="1:17" ht="16.5" customHeight="1">
      <c r="A106" s="172" t="s">
        <v>256</v>
      </c>
      <c r="B106" s="117" t="s">
        <v>257</v>
      </c>
      <c r="C106" s="114"/>
      <c r="D106" s="108"/>
      <c r="E106" s="108"/>
      <c r="F106" s="108"/>
      <c r="G106" s="108"/>
      <c r="H106" s="108"/>
      <c r="I106" s="108"/>
      <c r="J106" s="108"/>
      <c r="K106" s="108"/>
      <c r="L106" s="110"/>
      <c r="M106" s="113"/>
      <c r="N106" s="110"/>
      <c r="O106" s="92"/>
      <c r="P106" s="92"/>
      <c r="Q106" s="99"/>
    </row>
    <row r="107" spans="1:17" ht="16.5" customHeight="1">
      <c r="A107" s="172" t="s">
        <v>258</v>
      </c>
      <c r="B107" s="117" t="s">
        <v>259</v>
      </c>
      <c r="C107" s="114"/>
      <c r="D107" s="108"/>
      <c r="E107" s="108"/>
      <c r="F107" s="108"/>
      <c r="G107" s="108"/>
      <c r="H107" s="108"/>
      <c r="I107" s="108"/>
      <c r="J107" s="108"/>
      <c r="K107" s="108"/>
      <c r="L107" s="110"/>
      <c r="M107" s="113">
        <v>10</v>
      </c>
      <c r="N107" s="110"/>
      <c r="O107" s="92">
        <f t="shared" si="5"/>
        <v>10</v>
      </c>
      <c r="P107" s="92">
        <f t="shared" si="6"/>
        <v>10</v>
      </c>
      <c r="Q107" s="99"/>
    </row>
    <row r="108" spans="1:17" ht="16.5" customHeight="1">
      <c r="A108" s="184">
        <v>34349</v>
      </c>
      <c r="B108" s="117" t="s">
        <v>292</v>
      </c>
      <c r="C108" s="114"/>
      <c r="D108" s="108"/>
      <c r="E108" s="108"/>
      <c r="F108" s="108"/>
      <c r="G108" s="108"/>
      <c r="H108" s="108"/>
      <c r="I108" s="108"/>
      <c r="J108" s="108">
        <v>2600</v>
      </c>
      <c r="K108" s="108"/>
      <c r="L108" s="110"/>
      <c r="M108" s="113"/>
      <c r="N108" s="110"/>
      <c r="O108" s="92">
        <f t="shared" si="5"/>
        <v>2600</v>
      </c>
      <c r="P108" s="92">
        <f t="shared" si="6"/>
        <v>2600</v>
      </c>
      <c r="Q108" s="99"/>
    </row>
    <row r="109" spans="1:17" ht="16.5" customHeight="1">
      <c r="A109" s="172" t="s">
        <v>260</v>
      </c>
      <c r="B109" s="117" t="s">
        <v>261</v>
      </c>
      <c r="C109" s="114"/>
      <c r="D109" s="108"/>
      <c r="E109" s="108"/>
      <c r="F109" s="108"/>
      <c r="G109" s="108"/>
      <c r="H109" s="108"/>
      <c r="I109" s="108"/>
      <c r="J109" s="108"/>
      <c r="K109" s="108"/>
      <c r="L109" s="110"/>
      <c r="M109" s="113">
        <v>23750</v>
      </c>
      <c r="N109" s="110"/>
      <c r="O109" s="92">
        <f t="shared" si="5"/>
        <v>23750</v>
      </c>
      <c r="P109" s="92">
        <f t="shared" si="6"/>
        <v>23750</v>
      </c>
      <c r="Q109" s="121"/>
    </row>
    <row r="110" spans="1:17" s="136" customFormat="1" ht="16.5" customHeight="1">
      <c r="A110" s="223" t="s">
        <v>262</v>
      </c>
      <c r="B110" s="223"/>
      <c r="C110" s="133">
        <f>SUM(C26:C109)</f>
        <v>1248173.19</v>
      </c>
      <c r="D110" s="133">
        <f aca="true" t="shared" si="7" ref="D110:N110">SUM(D26:D109)</f>
        <v>112900</v>
      </c>
      <c r="E110" s="133">
        <f t="shared" si="7"/>
        <v>97400</v>
      </c>
      <c r="F110" s="133">
        <f t="shared" si="7"/>
        <v>138000</v>
      </c>
      <c r="G110" s="133">
        <f t="shared" si="7"/>
        <v>98000</v>
      </c>
      <c r="H110" s="133">
        <f t="shared" si="7"/>
        <v>45000</v>
      </c>
      <c r="I110" s="133">
        <f t="shared" si="7"/>
        <v>235700</v>
      </c>
      <c r="J110" s="133">
        <f t="shared" si="7"/>
        <v>27600</v>
      </c>
      <c r="K110" s="133">
        <f t="shared" si="7"/>
        <v>0</v>
      </c>
      <c r="L110" s="133">
        <f t="shared" si="7"/>
        <v>45000</v>
      </c>
      <c r="M110" s="133">
        <f t="shared" si="7"/>
        <v>757750</v>
      </c>
      <c r="N110" s="133">
        <f t="shared" si="7"/>
        <v>10086000</v>
      </c>
      <c r="O110" s="135">
        <f>C110+D110+E110+F110+G110+H110+I110+J110+K110+L110+M110</f>
        <v>2805523.19</v>
      </c>
      <c r="P110" s="135">
        <f>SUM(P26:P109)</f>
        <v>12891523.19</v>
      </c>
      <c r="Q110" s="99"/>
    </row>
    <row r="111" spans="1:17" ht="16.5" customHeight="1">
      <c r="A111" s="172" t="s">
        <v>289</v>
      </c>
      <c r="B111" s="128" t="s">
        <v>290</v>
      </c>
      <c r="C111" s="113"/>
      <c r="D111" s="108"/>
      <c r="E111" s="108"/>
      <c r="F111" s="108"/>
      <c r="G111" s="108"/>
      <c r="H111" s="108"/>
      <c r="I111" s="108"/>
      <c r="J111" s="108"/>
      <c r="K111" s="108">
        <v>80700</v>
      </c>
      <c r="L111" s="110"/>
      <c r="M111" s="115"/>
      <c r="N111" s="110"/>
      <c r="O111" s="92">
        <f>C111+D111+E111+F111+G111+H111+I111+J111+K111+L111+M111+N111</f>
        <v>80700</v>
      </c>
      <c r="P111" s="92">
        <f>O111</f>
        <v>80700</v>
      </c>
      <c r="Q111" s="120"/>
    </row>
    <row r="112" spans="1:17" ht="16.5" customHeight="1">
      <c r="A112" s="172" t="s">
        <v>263</v>
      </c>
      <c r="B112" s="128" t="s">
        <v>264</v>
      </c>
      <c r="C112" s="113"/>
      <c r="D112" s="108"/>
      <c r="E112" s="108"/>
      <c r="F112" s="108"/>
      <c r="G112" s="108"/>
      <c r="H112" s="108"/>
      <c r="I112" s="108"/>
      <c r="J112" s="108"/>
      <c r="K112" s="108"/>
      <c r="L112" s="110"/>
      <c r="M112" s="113">
        <f>70000-20000</f>
        <v>50000</v>
      </c>
      <c r="N112" s="110"/>
      <c r="O112" s="92">
        <f aca="true" t="shared" si="8" ref="O112:O120">C112+D112+E112+F112+G112+H112+I112+J112+K112+L112+M112+N112</f>
        <v>50000</v>
      </c>
      <c r="P112" s="92">
        <f aca="true" t="shared" si="9" ref="P112:P120">O112</f>
        <v>50000</v>
      </c>
      <c r="Q112" s="99"/>
    </row>
    <row r="113" spans="1:17" ht="16.5" customHeight="1">
      <c r="A113" s="172" t="s">
        <v>265</v>
      </c>
      <c r="B113" s="128" t="s">
        <v>266</v>
      </c>
      <c r="C113" s="113"/>
      <c r="D113" s="108"/>
      <c r="E113" s="108"/>
      <c r="F113" s="108"/>
      <c r="G113" s="108"/>
      <c r="H113" s="108"/>
      <c r="I113" s="108"/>
      <c r="J113" s="108"/>
      <c r="K113" s="108"/>
      <c r="L113" s="110"/>
      <c r="M113" s="113">
        <v>1000</v>
      </c>
      <c r="N113" s="110"/>
      <c r="O113" s="92">
        <f t="shared" si="8"/>
        <v>1000</v>
      </c>
      <c r="P113" s="92">
        <f t="shared" si="9"/>
        <v>1000</v>
      </c>
      <c r="Q113" s="99"/>
    </row>
    <row r="114" spans="1:16" ht="16.5" customHeight="1">
      <c r="A114" s="172" t="s">
        <v>267</v>
      </c>
      <c r="B114" s="128" t="s">
        <v>268</v>
      </c>
      <c r="C114" s="113"/>
      <c r="D114" s="108"/>
      <c r="E114" s="108"/>
      <c r="F114" s="108"/>
      <c r="G114" s="108"/>
      <c r="H114" s="108"/>
      <c r="I114" s="108"/>
      <c r="J114" s="108"/>
      <c r="K114" s="108"/>
      <c r="L114" s="110"/>
      <c r="M114" s="113"/>
      <c r="N114" s="110"/>
      <c r="O114" s="92"/>
      <c r="P114" s="92"/>
    </row>
    <row r="115" spans="1:16" ht="16.5" customHeight="1">
      <c r="A115" s="172" t="s">
        <v>269</v>
      </c>
      <c r="B115" s="128" t="s">
        <v>270</v>
      </c>
      <c r="C115" s="113"/>
      <c r="D115" s="108"/>
      <c r="E115" s="108"/>
      <c r="F115" s="108"/>
      <c r="G115" s="108"/>
      <c r="H115" s="108"/>
      <c r="I115" s="108"/>
      <c r="J115" s="108"/>
      <c r="K115" s="108"/>
      <c r="L115" s="110"/>
      <c r="M115" s="113">
        <v>30000</v>
      </c>
      <c r="N115" s="110"/>
      <c r="O115" s="92">
        <f t="shared" si="8"/>
        <v>30000</v>
      </c>
      <c r="P115" s="92">
        <f t="shared" si="9"/>
        <v>30000</v>
      </c>
    </row>
    <row r="116" spans="1:16" ht="16.5" customHeight="1">
      <c r="A116" s="172" t="s">
        <v>271</v>
      </c>
      <c r="B116" s="128" t="s">
        <v>272</v>
      </c>
      <c r="C116" s="113"/>
      <c r="D116" s="108"/>
      <c r="E116" s="108"/>
      <c r="F116" s="108"/>
      <c r="G116" s="108"/>
      <c r="H116" s="108"/>
      <c r="I116" s="108"/>
      <c r="J116" s="108"/>
      <c r="K116" s="108"/>
      <c r="L116" s="110"/>
      <c r="M116" s="113">
        <v>25000</v>
      </c>
      <c r="N116" s="110"/>
      <c r="O116" s="92">
        <f t="shared" si="8"/>
        <v>25000</v>
      </c>
      <c r="P116" s="92">
        <f t="shared" si="9"/>
        <v>25000</v>
      </c>
    </row>
    <row r="117" spans="1:17" ht="16.5" customHeight="1">
      <c r="A117" s="172" t="s">
        <v>273</v>
      </c>
      <c r="B117" s="128" t="s">
        <v>274</v>
      </c>
      <c r="C117" s="113"/>
      <c r="D117" s="108"/>
      <c r="E117" s="108"/>
      <c r="F117" s="108"/>
      <c r="G117" s="108"/>
      <c r="H117" s="108"/>
      <c r="I117" s="108"/>
      <c r="J117" s="108"/>
      <c r="K117" s="108"/>
      <c r="L117" s="110"/>
      <c r="M117" s="113"/>
      <c r="N117" s="110"/>
      <c r="O117" s="92"/>
      <c r="P117" s="92"/>
      <c r="Q117" s="112"/>
    </row>
    <row r="118" spans="1:17" ht="16.5" customHeight="1">
      <c r="A118" s="172" t="s">
        <v>275</v>
      </c>
      <c r="B118" s="128" t="s">
        <v>276</v>
      </c>
      <c r="C118" s="113"/>
      <c r="D118" s="108"/>
      <c r="E118" s="108"/>
      <c r="F118" s="108"/>
      <c r="G118" s="108"/>
      <c r="H118" s="108"/>
      <c r="I118" s="108"/>
      <c r="J118" s="108"/>
      <c r="K118" s="108"/>
      <c r="L118" s="110"/>
      <c r="M118" s="113">
        <f>50000+10000</f>
        <v>60000</v>
      </c>
      <c r="N118" s="110"/>
      <c r="O118" s="92">
        <f t="shared" si="8"/>
        <v>60000</v>
      </c>
      <c r="P118" s="92">
        <f t="shared" si="9"/>
        <v>60000</v>
      </c>
      <c r="Q118" s="112"/>
    </row>
    <row r="119" spans="1:17" ht="16.5" customHeight="1">
      <c r="A119" s="172" t="s">
        <v>277</v>
      </c>
      <c r="B119" s="128" t="s">
        <v>278</v>
      </c>
      <c r="C119" s="113"/>
      <c r="D119" s="108"/>
      <c r="E119" s="108"/>
      <c r="F119" s="108"/>
      <c r="G119" s="108"/>
      <c r="H119" s="108"/>
      <c r="I119" s="108"/>
      <c r="J119" s="108"/>
      <c r="K119" s="108">
        <v>9000</v>
      </c>
      <c r="L119" s="110"/>
      <c r="M119" s="113">
        <v>5000</v>
      </c>
      <c r="N119" s="110"/>
      <c r="O119" s="92">
        <f t="shared" si="8"/>
        <v>14000</v>
      </c>
      <c r="P119" s="92">
        <f t="shared" si="9"/>
        <v>14000</v>
      </c>
      <c r="Q119" s="112"/>
    </row>
    <row r="120" spans="1:17" ht="16.5" customHeight="1">
      <c r="A120" s="185">
        <v>424112</v>
      </c>
      <c r="B120" s="128" t="s">
        <v>280</v>
      </c>
      <c r="C120" s="113"/>
      <c r="D120" s="108"/>
      <c r="E120" s="108"/>
      <c r="F120" s="108"/>
      <c r="G120" s="108"/>
      <c r="H120" s="108"/>
      <c r="I120" s="108"/>
      <c r="J120" s="108"/>
      <c r="K120" s="108"/>
      <c r="L120" s="110"/>
      <c r="M120" s="113">
        <v>71250</v>
      </c>
      <c r="N120" s="110"/>
      <c r="O120" s="92">
        <f t="shared" si="8"/>
        <v>71250</v>
      </c>
      <c r="P120" s="92">
        <f t="shared" si="9"/>
        <v>71250</v>
      </c>
      <c r="Q120" s="112"/>
    </row>
    <row r="121" spans="1:17" ht="16.5" customHeight="1">
      <c r="A121" s="172" t="s">
        <v>281</v>
      </c>
      <c r="B121" s="128" t="s">
        <v>282</v>
      </c>
      <c r="C121" s="113"/>
      <c r="D121" s="108"/>
      <c r="E121" s="108"/>
      <c r="F121" s="108"/>
      <c r="G121" s="108"/>
      <c r="H121" s="108"/>
      <c r="I121" s="108"/>
      <c r="J121" s="108"/>
      <c r="K121" s="108"/>
      <c r="L121" s="110"/>
      <c r="M121" s="113"/>
      <c r="N121" s="110"/>
      <c r="O121" s="92"/>
      <c r="P121" s="92"/>
      <c r="Q121" s="112"/>
    </row>
    <row r="122" spans="1:17" s="137" customFormat="1" ht="16.5" customHeight="1">
      <c r="A122" s="223" t="s">
        <v>283</v>
      </c>
      <c r="B122" s="223"/>
      <c r="C122" s="133"/>
      <c r="D122" s="134"/>
      <c r="E122" s="134"/>
      <c r="F122" s="134"/>
      <c r="G122" s="134"/>
      <c r="H122" s="134"/>
      <c r="I122" s="134"/>
      <c r="J122" s="134">
        <f>SUM(J111:J121)</f>
        <v>0</v>
      </c>
      <c r="K122" s="134">
        <f>SUM(K111:K121)</f>
        <v>89700</v>
      </c>
      <c r="L122" s="134"/>
      <c r="M122" s="133">
        <f>SUM(M112:M121)</f>
        <v>242250</v>
      </c>
      <c r="N122" s="134"/>
      <c r="O122" s="135">
        <f>SUM(O111:O121)</f>
        <v>331950</v>
      </c>
      <c r="P122" s="135">
        <f>SUM(P111:P121)</f>
        <v>331950</v>
      </c>
      <c r="Q122" s="95">
        <f>O110+O122</f>
        <v>3137473.19</v>
      </c>
    </row>
    <row r="123" spans="1:17" ht="16.5" customHeight="1">
      <c r="A123" s="219" t="s">
        <v>102</v>
      </c>
      <c r="B123" s="219"/>
      <c r="C123" s="141">
        <f>SUM(C110)</f>
        <v>1248173.19</v>
      </c>
      <c r="D123" s="142">
        <f>D110+D122</f>
        <v>112900</v>
      </c>
      <c r="E123" s="142">
        <f>E110+E122</f>
        <v>97400</v>
      </c>
      <c r="F123" s="142">
        <f>F110</f>
        <v>138000</v>
      </c>
      <c r="G123" s="142">
        <v>98000</v>
      </c>
      <c r="H123" s="142">
        <v>45000</v>
      </c>
      <c r="I123" s="142">
        <f>SUM(I110)</f>
        <v>235700</v>
      </c>
      <c r="J123" s="142">
        <f>J110+J122</f>
        <v>27600</v>
      </c>
      <c r="K123" s="142">
        <f>SUM(K122)</f>
        <v>89700</v>
      </c>
      <c r="L123" s="142">
        <v>45000</v>
      </c>
      <c r="M123" s="141">
        <f>SUM(M110+M122)</f>
        <v>1000000</v>
      </c>
      <c r="N123" s="142">
        <f>SUM(N110+N122)</f>
        <v>10086000</v>
      </c>
      <c r="O123" s="141">
        <f>SUM(C123:M123)</f>
        <v>3137473.19</v>
      </c>
      <c r="P123" s="141">
        <f>SUM(C123:N123)</f>
        <v>13223473.19</v>
      </c>
      <c r="Q123" s="95">
        <f>P110+P122</f>
        <v>13223473.19</v>
      </c>
    </row>
    <row r="124" spans="1:17" ht="16.5" customHeight="1">
      <c r="A124" s="175"/>
      <c r="B124" s="129"/>
      <c r="Q124" s="97"/>
    </row>
    <row r="125" spans="1:17" ht="16.5" customHeight="1">
      <c r="A125" s="220" t="s">
        <v>284</v>
      </c>
      <c r="B125" s="220"/>
      <c r="C125" s="97">
        <f aca="true" t="shared" si="10" ref="C125:M125">C23-C123</f>
        <v>0</v>
      </c>
      <c r="D125" s="97">
        <f t="shared" si="10"/>
        <v>0</v>
      </c>
      <c r="E125" s="97">
        <f t="shared" si="10"/>
        <v>0</v>
      </c>
      <c r="F125" s="97">
        <f t="shared" si="10"/>
        <v>0</v>
      </c>
      <c r="G125" s="97">
        <f t="shared" si="10"/>
        <v>0</v>
      </c>
      <c r="H125" s="97">
        <f t="shared" si="10"/>
        <v>0</v>
      </c>
      <c r="I125" s="97">
        <f t="shared" si="10"/>
        <v>0</v>
      </c>
      <c r="J125" s="97">
        <f t="shared" si="10"/>
        <v>0</v>
      </c>
      <c r="K125" s="97">
        <f t="shared" si="10"/>
        <v>0</v>
      </c>
      <c r="L125" s="97">
        <f t="shared" si="10"/>
        <v>0</v>
      </c>
      <c r="M125" s="97">
        <f t="shared" si="10"/>
        <v>0</v>
      </c>
      <c r="N125" s="97"/>
      <c r="O125" s="97">
        <f>O23-O123</f>
        <v>0</v>
      </c>
      <c r="P125" s="97">
        <f>P23-P123</f>
        <v>0</v>
      </c>
      <c r="Q125" s="112"/>
    </row>
    <row r="126" spans="1:17" ht="16.5" customHeight="1">
      <c r="A126" s="175"/>
      <c r="B126" s="129"/>
      <c r="Q126" s="112"/>
    </row>
    <row r="127" spans="1:17" ht="50.25" customHeight="1">
      <c r="A127" s="175"/>
      <c r="B127" s="129"/>
      <c r="I127" s="103"/>
      <c r="J127" s="103"/>
      <c r="K127" s="103"/>
      <c r="L127" s="122"/>
      <c r="N127" s="122"/>
      <c r="Q127" s="112"/>
    </row>
    <row r="128" spans="1:17" ht="50.25" customHeight="1">
      <c r="A128" s="175"/>
      <c r="B128" s="132"/>
      <c r="I128" s="103"/>
      <c r="J128" s="103"/>
      <c r="K128" s="103"/>
      <c r="L128" s="122"/>
      <c r="N128" s="122"/>
      <c r="Q128" s="112"/>
    </row>
    <row r="129" spans="1:13" ht="16.5">
      <c r="A129" s="176"/>
      <c r="B129" s="130"/>
      <c r="C129" s="100"/>
      <c r="D129" s="105"/>
      <c r="E129" s="105"/>
      <c r="F129" s="105"/>
      <c r="G129" s="105"/>
      <c r="H129" s="105" t="s">
        <v>306</v>
      </c>
      <c r="I129" s="105"/>
      <c r="J129" s="105"/>
      <c r="K129" s="105"/>
      <c r="M129" s="105" t="s">
        <v>285</v>
      </c>
    </row>
    <row r="130" spans="1:13" ht="16.5">
      <c r="A130" s="176"/>
      <c r="B130" s="130" t="s">
        <v>329</v>
      </c>
      <c r="C130" s="100"/>
      <c r="D130" s="105"/>
      <c r="E130" s="105"/>
      <c r="F130" s="105"/>
      <c r="G130" s="105"/>
      <c r="H130" s="105" t="s">
        <v>307</v>
      </c>
      <c r="I130" s="105"/>
      <c r="J130" s="105"/>
      <c r="K130" s="105"/>
      <c r="M130" s="105" t="s">
        <v>286</v>
      </c>
    </row>
    <row r="131" spans="1:17" ht="54" customHeight="1">
      <c r="A131" s="176"/>
      <c r="B131" s="130"/>
      <c r="C131" s="100"/>
      <c r="D131" s="105"/>
      <c r="E131" s="105"/>
      <c r="F131" s="105"/>
      <c r="G131" s="105"/>
      <c r="H131" s="105"/>
      <c r="I131" s="105"/>
      <c r="J131" s="105"/>
      <c r="K131" s="105"/>
      <c r="M131" s="105"/>
      <c r="Q131" t="s">
        <v>94</v>
      </c>
    </row>
    <row r="132" spans="1:13" ht="16.5">
      <c r="A132" s="176"/>
      <c r="B132" s="130"/>
      <c r="C132" s="100"/>
      <c r="D132" s="105"/>
      <c r="E132" s="105"/>
      <c r="F132" s="105"/>
      <c r="G132" s="105"/>
      <c r="H132" s="105" t="s">
        <v>287</v>
      </c>
      <c r="I132" s="105"/>
      <c r="J132" s="105"/>
      <c r="K132" s="105"/>
      <c r="M132" s="105" t="s">
        <v>287</v>
      </c>
    </row>
    <row r="133" spans="1:11" ht="16.5">
      <c r="A133" s="176"/>
      <c r="B133" s="130"/>
      <c r="C133" s="100"/>
      <c r="D133" s="105"/>
      <c r="E133" s="105"/>
      <c r="F133" s="105"/>
      <c r="G133" s="105"/>
      <c r="H133" s="105"/>
      <c r="I133" s="105"/>
      <c r="J133" s="105"/>
      <c r="K133" s="105"/>
    </row>
  </sheetData>
  <sheetProtection/>
  <mergeCells count="10">
    <mergeCell ref="A123:B123"/>
    <mergeCell ref="A125:B125"/>
    <mergeCell ref="A1:B1"/>
    <mergeCell ref="A18:B18"/>
    <mergeCell ref="A20:B20"/>
    <mergeCell ref="A23:B23"/>
    <mergeCell ref="A110:B110"/>
    <mergeCell ref="A122:B122"/>
    <mergeCell ref="A22:B22"/>
    <mergeCell ref="A25:B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0" r:id="rId1"/>
  <ignoredErrors>
    <ignoredError sqref="O54:P54 K23 O110" formula="1"/>
    <ignoredError sqref="P110" evalError="1"/>
    <ignoredError sqref="A2:A16 A17 A19 A21 A26 A111:A119 A28:A107 A109 A1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RACUN2</cp:lastModifiedBy>
  <cp:lastPrinted>2019-11-19T06:43:54Z</cp:lastPrinted>
  <dcterms:created xsi:type="dcterms:W3CDTF">2013-09-11T11:00:21Z</dcterms:created>
  <dcterms:modified xsi:type="dcterms:W3CDTF">2019-11-19T06:47:55Z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